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A Secretaria General 2024\SERVIASEAMOS\PAGO Marzo 2024\"/>
    </mc:Choice>
  </mc:AlternateContent>
  <bookViews>
    <workbookView xWindow="0" yWindow="0" windowWidth="23040" windowHeight="9390" tabRatio="831"/>
  </bookViews>
  <sheets>
    <sheet name="liquidacion de personal Danna" sheetId="21" r:id="rId1"/>
    <sheet name="ENTREGA EN MARZO " sheetId="15" r:id="rId2"/>
    <sheet name="ENTREGA MAQUINARIA " sheetId="14" r:id="rId3"/>
    <sheet name="PERSONAL " sheetId="18" r:id="rId4"/>
  </sheets>
  <externalReferences>
    <externalReference r:id="rId5"/>
  </externalReferences>
  <definedNames>
    <definedName name="_xlnm._FilterDatabase" localSheetId="1" hidden="1">'ENTREGA EN MARZO '!$A$1:$I$168</definedName>
    <definedName name="_xlnm._FilterDatabase" localSheetId="2" hidden="1">'ENTREGA MAQUINARIA '!$A$4:$AO$32</definedName>
    <definedName name="PersonalTC">[1]Listas!$H$2:$H$11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1" l="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F18" i="21"/>
  <c r="AF15" i="21" l="1"/>
  <c r="AA3" i="21" l="1"/>
  <c r="I162" i="15" l="1"/>
  <c r="I163" i="15"/>
  <c r="I164" i="15"/>
  <c r="I165" i="15"/>
  <c r="G160" i="15"/>
  <c r="G161" i="15"/>
  <c r="G162" i="15"/>
  <c r="G163" i="15"/>
  <c r="G164" i="15"/>
  <c r="G165" i="15"/>
  <c r="AF7" i="21" l="1"/>
  <c r="AE6" i="21"/>
  <c r="AF6" i="21" s="1"/>
  <c r="AE4" i="21"/>
  <c r="AF4" i="21" s="1"/>
  <c r="AE5" i="21"/>
  <c r="AF5" i="21" s="1"/>
  <c r="AE7" i="21"/>
  <c r="AE3" i="21"/>
  <c r="AF3" i="21" s="1"/>
  <c r="AF8" i="21" l="1"/>
  <c r="AE8" i="21"/>
  <c r="E7" i="21"/>
  <c r="C7" i="21"/>
  <c r="E6" i="21"/>
  <c r="C6" i="21"/>
  <c r="E5" i="21"/>
  <c r="C5" i="21"/>
  <c r="E4" i="21"/>
  <c r="C4" i="21"/>
  <c r="E3" i="21"/>
  <c r="C3" i="21"/>
  <c r="G33" i="15" l="1"/>
  <c r="H33" i="15" s="1"/>
  <c r="I33" i="15" s="1"/>
  <c r="AM9" i="14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G3" i="15"/>
  <c r="H3" i="15" s="1"/>
  <c r="I3" i="15" s="1"/>
  <c r="G4" i="15"/>
  <c r="H4" i="15" s="1"/>
  <c r="I4" i="15" s="1"/>
  <c r="G5" i="15"/>
  <c r="H5" i="15" s="1"/>
  <c r="I5" i="15" s="1"/>
  <c r="G6" i="15"/>
  <c r="H6" i="15" s="1"/>
  <c r="I6" i="15" s="1"/>
  <c r="G7" i="15"/>
  <c r="H7" i="15" s="1"/>
  <c r="I7" i="15" s="1"/>
  <c r="G8" i="15"/>
  <c r="H8" i="15" s="1"/>
  <c r="I8" i="15" s="1"/>
  <c r="G9" i="15"/>
  <c r="H9" i="15" s="1"/>
  <c r="I9" i="15" s="1"/>
  <c r="G10" i="15"/>
  <c r="H10" i="15" s="1"/>
  <c r="I10" i="15" s="1"/>
  <c r="G11" i="15"/>
  <c r="H11" i="15" s="1"/>
  <c r="I11" i="15" s="1"/>
  <c r="G12" i="15"/>
  <c r="H12" i="15" s="1"/>
  <c r="I12" i="15" s="1"/>
  <c r="G13" i="15"/>
  <c r="H13" i="15" s="1"/>
  <c r="I13" i="15" s="1"/>
  <c r="G14" i="15"/>
  <c r="H14" i="15" s="1"/>
  <c r="I14" i="15" s="1"/>
  <c r="G15" i="15"/>
  <c r="H15" i="15" s="1"/>
  <c r="I15" i="15" s="1"/>
  <c r="G16" i="15"/>
  <c r="H16" i="15" s="1"/>
  <c r="I16" i="15" s="1"/>
  <c r="G17" i="15"/>
  <c r="H17" i="15" s="1"/>
  <c r="I17" i="15" s="1"/>
  <c r="G18" i="15"/>
  <c r="H18" i="15" s="1"/>
  <c r="I18" i="15" s="1"/>
  <c r="G19" i="15"/>
  <c r="H19" i="15" s="1"/>
  <c r="I19" i="15" s="1"/>
  <c r="G20" i="15"/>
  <c r="H20" i="15" s="1"/>
  <c r="I20" i="15" s="1"/>
  <c r="G21" i="15"/>
  <c r="H21" i="15" s="1"/>
  <c r="I21" i="15" s="1"/>
  <c r="G22" i="15"/>
  <c r="H22" i="15" s="1"/>
  <c r="I22" i="15" s="1"/>
  <c r="G23" i="15"/>
  <c r="H23" i="15" s="1"/>
  <c r="I23" i="15" s="1"/>
  <c r="G24" i="15"/>
  <c r="H24" i="15" s="1"/>
  <c r="I24" i="15" s="1"/>
  <c r="G25" i="15"/>
  <c r="H25" i="15" s="1"/>
  <c r="I25" i="15" s="1"/>
  <c r="G26" i="15"/>
  <c r="H26" i="15" s="1"/>
  <c r="I26" i="15" s="1"/>
  <c r="G27" i="15"/>
  <c r="H27" i="15" s="1"/>
  <c r="I27" i="15" s="1"/>
  <c r="G28" i="15"/>
  <c r="H28" i="15" s="1"/>
  <c r="I28" i="15" s="1"/>
  <c r="G29" i="15"/>
  <c r="H29" i="15" s="1"/>
  <c r="I29" i="15" s="1"/>
  <c r="G30" i="15"/>
  <c r="H30" i="15" s="1"/>
  <c r="I30" i="15" s="1"/>
  <c r="G31" i="15"/>
  <c r="H31" i="15" s="1"/>
  <c r="I31" i="15" s="1"/>
  <c r="G32" i="15"/>
  <c r="H32" i="15" s="1"/>
  <c r="I32" i="15" s="1"/>
  <c r="G34" i="15"/>
  <c r="H34" i="15" s="1"/>
  <c r="I34" i="15" s="1"/>
  <c r="G35" i="15"/>
  <c r="H35" i="15" s="1"/>
  <c r="I35" i="15" s="1"/>
  <c r="G36" i="15"/>
  <c r="H36" i="15" s="1"/>
  <c r="I36" i="15" s="1"/>
  <c r="G37" i="15"/>
  <c r="H37" i="15" s="1"/>
  <c r="I37" i="15" s="1"/>
  <c r="G38" i="15"/>
  <c r="H38" i="15" s="1"/>
  <c r="I38" i="15" s="1"/>
  <c r="G39" i="15"/>
  <c r="H39" i="15" s="1"/>
  <c r="I39" i="15" s="1"/>
  <c r="G40" i="15"/>
  <c r="H40" i="15" s="1"/>
  <c r="I40" i="15" s="1"/>
  <c r="G41" i="15"/>
  <c r="H41" i="15" s="1"/>
  <c r="I41" i="15" s="1"/>
  <c r="G42" i="15"/>
  <c r="H42" i="15" s="1"/>
  <c r="I42" i="15" s="1"/>
  <c r="G43" i="15"/>
  <c r="H43" i="15" s="1"/>
  <c r="I43" i="15" s="1"/>
  <c r="G44" i="15"/>
  <c r="H44" i="15" s="1"/>
  <c r="I44" i="15" s="1"/>
  <c r="G45" i="15"/>
  <c r="H45" i="15" s="1"/>
  <c r="I45" i="15" s="1"/>
  <c r="G46" i="15"/>
  <c r="H46" i="15" s="1"/>
  <c r="I46" i="15" s="1"/>
  <c r="G47" i="15"/>
  <c r="H47" i="15" s="1"/>
  <c r="I47" i="15" s="1"/>
  <c r="G48" i="15"/>
  <c r="H48" i="15" s="1"/>
  <c r="I48" i="15" s="1"/>
  <c r="G49" i="15"/>
  <c r="H49" i="15" s="1"/>
  <c r="I49" i="15" s="1"/>
  <c r="G50" i="15"/>
  <c r="H50" i="15" s="1"/>
  <c r="I50" i="15" s="1"/>
  <c r="G51" i="15"/>
  <c r="H51" i="15" s="1"/>
  <c r="I51" i="15" s="1"/>
  <c r="G52" i="15"/>
  <c r="H52" i="15" s="1"/>
  <c r="I52" i="15" s="1"/>
  <c r="G53" i="15"/>
  <c r="H53" i="15" s="1"/>
  <c r="I53" i="15" s="1"/>
  <c r="G54" i="15"/>
  <c r="H54" i="15" s="1"/>
  <c r="I54" i="15" s="1"/>
  <c r="G55" i="15"/>
  <c r="H55" i="15" s="1"/>
  <c r="I55" i="15" s="1"/>
  <c r="G56" i="15"/>
  <c r="H56" i="15" s="1"/>
  <c r="I56" i="15" s="1"/>
  <c r="G57" i="15"/>
  <c r="H57" i="15" s="1"/>
  <c r="I57" i="15" s="1"/>
  <c r="G58" i="15"/>
  <c r="H58" i="15" s="1"/>
  <c r="I58" i="15" s="1"/>
  <c r="G59" i="15"/>
  <c r="H59" i="15" s="1"/>
  <c r="I59" i="15" s="1"/>
  <c r="G60" i="15"/>
  <c r="H60" i="15" s="1"/>
  <c r="I60" i="15" s="1"/>
  <c r="G61" i="15"/>
  <c r="H61" i="15" s="1"/>
  <c r="I61" i="15" s="1"/>
  <c r="G62" i="15"/>
  <c r="H62" i="15" s="1"/>
  <c r="I62" i="15" s="1"/>
  <c r="G63" i="15"/>
  <c r="H63" i="15" s="1"/>
  <c r="I63" i="15" s="1"/>
  <c r="G64" i="15"/>
  <c r="H64" i="15" s="1"/>
  <c r="I64" i="15" s="1"/>
  <c r="G65" i="15"/>
  <c r="H65" i="15" s="1"/>
  <c r="I65" i="15" s="1"/>
  <c r="G66" i="15"/>
  <c r="H66" i="15" s="1"/>
  <c r="I66" i="15" s="1"/>
  <c r="G67" i="15"/>
  <c r="H67" i="15" s="1"/>
  <c r="I67" i="15" s="1"/>
  <c r="G68" i="15"/>
  <c r="H68" i="15" s="1"/>
  <c r="I68" i="15" s="1"/>
  <c r="G69" i="15"/>
  <c r="H69" i="15" s="1"/>
  <c r="I69" i="15" s="1"/>
  <c r="G70" i="15"/>
  <c r="H70" i="15" s="1"/>
  <c r="I70" i="15" s="1"/>
  <c r="G71" i="15"/>
  <c r="H71" i="15" s="1"/>
  <c r="I71" i="15" s="1"/>
  <c r="G72" i="15"/>
  <c r="H72" i="15" s="1"/>
  <c r="I72" i="15" s="1"/>
  <c r="G73" i="15"/>
  <c r="H73" i="15" s="1"/>
  <c r="I73" i="15" s="1"/>
  <c r="G74" i="15"/>
  <c r="H74" i="15" s="1"/>
  <c r="I74" i="15" s="1"/>
  <c r="G75" i="15"/>
  <c r="H75" i="15" s="1"/>
  <c r="I75" i="15" s="1"/>
  <c r="G76" i="15"/>
  <c r="H76" i="15" s="1"/>
  <c r="I76" i="15" s="1"/>
  <c r="G77" i="15"/>
  <c r="H77" i="15" s="1"/>
  <c r="I77" i="15" s="1"/>
  <c r="G78" i="15"/>
  <c r="H78" i="15" s="1"/>
  <c r="I78" i="15" s="1"/>
  <c r="G79" i="15"/>
  <c r="H79" i="15" s="1"/>
  <c r="I79" i="15" s="1"/>
  <c r="G80" i="15"/>
  <c r="H80" i="15" s="1"/>
  <c r="I80" i="15" s="1"/>
  <c r="G81" i="15"/>
  <c r="H81" i="15" s="1"/>
  <c r="I81" i="15" s="1"/>
  <c r="G82" i="15"/>
  <c r="H82" i="15" s="1"/>
  <c r="I82" i="15" s="1"/>
  <c r="G83" i="15"/>
  <c r="H83" i="15" s="1"/>
  <c r="I83" i="15" s="1"/>
  <c r="G84" i="15"/>
  <c r="H84" i="15" s="1"/>
  <c r="I84" i="15" s="1"/>
  <c r="G85" i="15"/>
  <c r="H85" i="15" s="1"/>
  <c r="I85" i="15" s="1"/>
  <c r="G86" i="15"/>
  <c r="H86" i="15" s="1"/>
  <c r="I86" i="15" s="1"/>
  <c r="G87" i="15"/>
  <c r="H87" i="15" s="1"/>
  <c r="I87" i="15" s="1"/>
  <c r="G88" i="15"/>
  <c r="H88" i="15" s="1"/>
  <c r="I88" i="15" s="1"/>
  <c r="G89" i="15"/>
  <c r="H89" i="15" s="1"/>
  <c r="I89" i="15" s="1"/>
  <c r="G90" i="15"/>
  <c r="H90" i="15" s="1"/>
  <c r="I90" i="15" s="1"/>
  <c r="G91" i="15"/>
  <c r="H91" i="15" s="1"/>
  <c r="I91" i="15" s="1"/>
  <c r="G92" i="15"/>
  <c r="H92" i="15" s="1"/>
  <c r="I92" i="15" s="1"/>
  <c r="G93" i="15"/>
  <c r="H93" i="15" s="1"/>
  <c r="I93" i="15" s="1"/>
  <c r="G94" i="15"/>
  <c r="H94" i="15" s="1"/>
  <c r="I94" i="15" s="1"/>
  <c r="G95" i="15"/>
  <c r="H95" i="15" s="1"/>
  <c r="I95" i="15" s="1"/>
  <c r="G96" i="15"/>
  <c r="H96" i="15" s="1"/>
  <c r="I96" i="15" s="1"/>
  <c r="G97" i="15"/>
  <c r="H97" i="15" s="1"/>
  <c r="I97" i="15" s="1"/>
  <c r="G98" i="15"/>
  <c r="H98" i="15" s="1"/>
  <c r="I98" i="15" s="1"/>
  <c r="G99" i="15"/>
  <c r="H99" i="15" s="1"/>
  <c r="I99" i="15" s="1"/>
  <c r="G100" i="15"/>
  <c r="H100" i="15" s="1"/>
  <c r="I100" i="15" s="1"/>
  <c r="G101" i="15"/>
  <c r="H101" i="15" s="1"/>
  <c r="I101" i="15" s="1"/>
  <c r="G102" i="15"/>
  <c r="H102" i="15" s="1"/>
  <c r="I102" i="15" s="1"/>
  <c r="G103" i="15"/>
  <c r="H103" i="15" s="1"/>
  <c r="I103" i="15" s="1"/>
  <c r="G104" i="15"/>
  <c r="H104" i="15" s="1"/>
  <c r="I104" i="15" s="1"/>
  <c r="G105" i="15"/>
  <c r="H105" i="15" s="1"/>
  <c r="I105" i="15" s="1"/>
  <c r="G106" i="15"/>
  <c r="H106" i="15" s="1"/>
  <c r="I106" i="15" s="1"/>
  <c r="G107" i="15"/>
  <c r="H107" i="15" s="1"/>
  <c r="I107" i="15" s="1"/>
  <c r="G108" i="15"/>
  <c r="H108" i="15" s="1"/>
  <c r="I108" i="15" s="1"/>
  <c r="G109" i="15"/>
  <c r="H109" i="15" s="1"/>
  <c r="I109" i="15" s="1"/>
  <c r="G110" i="15"/>
  <c r="H110" i="15" s="1"/>
  <c r="I110" i="15" s="1"/>
  <c r="G111" i="15"/>
  <c r="H111" i="15" s="1"/>
  <c r="I111" i="15" s="1"/>
  <c r="G112" i="15"/>
  <c r="H112" i="15" s="1"/>
  <c r="I112" i="15" s="1"/>
  <c r="G113" i="15"/>
  <c r="H113" i="15" s="1"/>
  <c r="I113" i="15" s="1"/>
  <c r="G114" i="15"/>
  <c r="H114" i="15" s="1"/>
  <c r="I114" i="15" s="1"/>
  <c r="G115" i="15"/>
  <c r="H115" i="15" s="1"/>
  <c r="I115" i="15" s="1"/>
  <c r="G116" i="15"/>
  <c r="H116" i="15" s="1"/>
  <c r="I116" i="15" s="1"/>
  <c r="G117" i="15"/>
  <c r="H117" i="15" s="1"/>
  <c r="I117" i="15" s="1"/>
  <c r="G118" i="15"/>
  <c r="H118" i="15" s="1"/>
  <c r="I118" i="15" s="1"/>
  <c r="G119" i="15"/>
  <c r="H119" i="15" s="1"/>
  <c r="I119" i="15" s="1"/>
  <c r="G120" i="15"/>
  <c r="H120" i="15" s="1"/>
  <c r="I120" i="15" s="1"/>
  <c r="G121" i="15"/>
  <c r="H121" i="15" s="1"/>
  <c r="I121" i="15" s="1"/>
  <c r="G122" i="15"/>
  <c r="H122" i="15" s="1"/>
  <c r="I122" i="15" s="1"/>
  <c r="G123" i="15"/>
  <c r="H123" i="15" s="1"/>
  <c r="I123" i="15" s="1"/>
  <c r="G124" i="15"/>
  <c r="H124" i="15" s="1"/>
  <c r="I124" i="15" s="1"/>
  <c r="G125" i="15"/>
  <c r="H125" i="15" s="1"/>
  <c r="I125" i="15" s="1"/>
  <c r="G126" i="15"/>
  <c r="H126" i="15" s="1"/>
  <c r="I126" i="15" s="1"/>
  <c r="G127" i="15"/>
  <c r="H127" i="15" s="1"/>
  <c r="I127" i="15" s="1"/>
  <c r="G128" i="15"/>
  <c r="H128" i="15" s="1"/>
  <c r="I128" i="15" s="1"/>
  <c r="G129" i="15"/>
  <c r="H129" i="15" s="1"/>
  <c r="I129" i="15" s="1"/>
  <c r="G130" i="15"/>
  <c r="H130" i="15" s="1"/>
  <c r="I130" i="15" s="1"/>
  <c r="G131" i="15"/>
  <c r="H131" i="15" s="1"/>
  <c r="I131" i="15" s="1"/>
  <c r="G132" i="15"/>
  <c r="H132" i="15" s="1"/>
  <c r="I132" i="15" s="1"/>
  <c r="G133" i="15"/>
  <c r="H133" i="15" s="1"/>
  <c r="I133" i="15" s="1"/>
  <c r="G134" i="15"/>
  <c r="H134" i="15" s="1"/>
  <c r="I134" i="15" s="1"/>
  <c r="G135" i="15"/>
  <c r="H135" i="15" s="1"/>
  <c r="I135" i="15" s="1"/>
  <c r="G136" i="15"/>
  <c r="H136" i="15" s="1"/>
  <c r="I136" i="15" s="1"/>
  <c r="G137" i="15"/>
  <c r="H137" i="15" s="1"/>
  <c r="I137" i="15" s="1"/>
  <c r="G138" i="15"/>
  <c r="H138" i="15" s="1"/>
  <c r="I138" i="15" s="1"/>
  <c r="G139" i="15"/>
  <c r="H139" i="15" s="1"/>
  <c r="I139" i="15" s="1"/>
  <c r="G140" i="15"/>
  <c r="H140" i="15" s="1"/>
  <c r="I140" i="15" s="1"/>
  <c r="G141" i="15"/>
  <c r="H141" i="15" s="1"/>
  <c r="I141" i="15" s="1"/>
  <c r="G142" i="15"/>
  <c r="H142" i="15" s="1"/>
  <c r="I142" i="15" s="1"/>
  <c r="G143" i="15"/>
  <c r="H143" i="15" s="1"/>
  <c r="I143" i="15" s="1"/>
  <c r="G144" i="15"/>
  <c r="H144" i="15" s="1"/>
  <c r="I144" i="15" s="1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2" i="15"/>
  <c r="H2" i="15" s="1"/>
  <c r="I2" i="15" s="1"/>
  <c r="I166" i="15" l="1"/>
  <c r="C11" i="18"/>
  <c r="C10" i="18"/>
  <c r="BZ9" i="18"/>
  <c r="BY9" i="18"/>
  <c r="BX9" i="18"/>
  <c r="BW9" i="18"/>
  <c r="BV9" i="18"/>
  <c r="BU9" i="18"/>
  <c r="BS9" i="18"/>
  <c r="BR9" i="18"/>
  <c r="BQ9" i="18"/>
  <c r="BP9" i="18"/>
  <c r="BO9" i="18"/>
  <c r="BN9" i="18"/>
  <c r="BM9" i="18"/>
  <c r="BL9" i="18"/>
  <c r="BJ9" i="18"/>
  <c r="BI9" i="18"/>
  <c r="BG9" i="18"/>
  <c r="BF9" i="18"/>
  <c r="BE9" i="18"/>
  <c r="BD9" i="18"/>
  <c r="BC9" i="18"/>
  <c r="BA9" i="18"/>
  <c r="AZ9" i="18"/>
  <c r="AX9" i="18"/>
  <c r="AW9" i="18"/>
  <c r="AU9" i="18"/>
  <c r="AT9" i="18"/>
  <c r="AR9" i="18"/>
  <c r="AQ9" i="18"/>
  <c r="AO9" i="18"/>
  <c r="AN9" i="18"/>
  <c r="AL9" i="18"/>
  <c r="AK9" i="18"/>
  <c r="AI9" i="18"/>
  <c r="AH9" i="18"/>
  <c r="AF9" i="18"/>
  <c r="AE9" i="18"/>
  <c r="AC9" i="18"/>
  <c r="AB9" i="18"/>
  <c r="Z9" i="18"/>
  <c r="Y9" i="18"/>
  <c r="X9" i="18"/>
  <c r="W9" i="18"/>
  <c r="V9" i="18"/>
  <c r="U9" i="18"/>
  <c r="T9" i="18"/>
  <c r="S9" i="18"/>
  <c r="R9" i="18"/>
  <c r="Q9" i="18"/>
  <c r="P9" i="18"/>
  <c r="N9" i="18"/>
  <c r="M9" i="18"/>
  <c r="K9" i="18"/>
  <c r="J9" i="18"/>
  <c r="H9" i="18"/>
  <c r="G9" i="18"/>
  <c r="E9" i="18"/>
  <c r="D9" i="18"/>
  <c r="C9" i="18"/>
  <c r="F7" i="18"/>
  <c r="F9" i="18" s="1"/>
  <c r="L6" i="18"/>
  <c r="I6" i="18"/>
  <c r="F6" i="18"/>
  <c r="L5" i="18"/>
  <c r="I5" i="18"/>
  <c r="F5" i="18"/>
  <c r="BT4" i="18"/>
  <c r="BK4" i="18"/>
  <c r="BH4" i="18"/>
  <c r="BH9" i="18" s="1"/>
  <c r="AV4" i="18"/>
  <c r="AJ4" i="18"/>
  <c r="AG4" i="18"/>
  <c r="AD4" i="18"/>
  <c r="AA4" i="18"/>
  <c r="R4" i="18"/>
  <c r="L4" i="18"/>
  <c r="I4" i="18"/>
  <c r="F4" i="18"/>
  <c r="BT3" i="18"/>
  <c r="BK3" i="18"/>
  <c r="BB3" i="18"/>
  <c r="BB9" i="18" s="1"/>
  <c r="AY3" i="18"/>
  <c r="AY9" i="18" s="1"/>
  <c r="AV3" i="18"/>
  <c r="AV9" i="18" s="1"/>
  <c r="AS3" i="18"/>
  <c r="AS9" i="18" s="1"/>
  <c r="AP3" i="18"/>
  <c r="AP9" i="18" s="1"/>
  <c r="AM3" i="18"/>
  <c r="AM9" i="18" s="1"/>
  <c r="AJ3" i="18"/>
  <c r="AJ9" i="18" s="1"/>
  <c r="AG3" i="18"/>
  <c r="AG9" i="18" s="1"/>
  <c r="AD3" i="18"/>
  <c r="AD9" i="18" s="1"/>
  <c r="AA3" i="18"/>
  <c r="AA9" i="18" s="1"/>
  <c r="O3" i="18"/>
  <c r="O9" i="18" s="1"/>
  <c r="L3" i="18"/>
  <c r="L9" i="18" s="1"/>
  <c r="I3" i="18"/>
  <c r="I9" i="18" s="1"/>
  <c r="F3" i="18"/>
  <c r="AF9" i="21" l="1"/>
  <c r="AF10" i="21" s="1"/>
  <c r="AF11" i="21" s="1"/>
  <c r="AF12" i="21" s="1"/>
  <c r="BK9" i="18"/>
  <c r="BT9" i="18"/>
  <c r="AN28" i="14"/>
  <c r="AL28" i="14"/>
  <c r="AM27" i="14"/>
  <c r="AK27" i="14"/>
  <c r="AO27" i="14" s="1"/>
  <c r="J27" i="14"/>
  <c r="AM26" i="14"/>
  <c r="AK26" i="14"/>
  <c r="AO26" i="14" s="1"/>
  <c r="J26" i="14"/>
  <c r="AM25" i="14"/>
  <c r="AK25" i="14"/>
  <c r="AO25" i="14" s="1"/>
  <c r="J25" i="14"/>
  <c r="AM24" i="14"/>
  <c r="AK24" i="14"/>
  <c r="AO24" i="14" s="1"/>
  <c r="J24" i="14"/>
  <c r="AM23" i="14"/>
  <c r="AK23" i="14"/>
  <c r="AO23" i="14" s="1"/>
  <c r="J23" i="14"/>
  <c r="AM22" i="14"/>
  <c r="AK22" i="14"/>
  <c r="AO22" i="14" s="1"/>
  <c r="J22" i="14"/>
  <c r="AM21" i="14"/>
  <c r="AK21" i="14"/>
  <c r="AO21" i="14" s="1"/>
  <c r="J21" i="14"/>
  <c r="AM20" i="14"/>
  <c r="AK20" i="14"/>
  <c r="AO20" i="14" s="1"/>
  <c r="J20" i="14"/>
  <c r="AM19" i="14"/>
  <c r="AK19" i="14"/>
  <c r="AO19" i="14" s="1"/>
  <c r="J19" i="14"/>
  <c r="AM18" i="14"/>
  <c r="AK18" i="14"/>
  <c r="AO18" i="14" s="1"/>
  <c r="J18" i="14"/>
  <c r="AM17" i="14"/>
  <c r="AK17" i="14"/>
  <c r="AO17" i="14" s="1"/>
  <c r="J17" i="14"/>
  <c r="AM16" i="14"/>
  <c r="AK16" i="14"/>
  <c r="AO16" i="14" s="1"/>
  <c r="J16" i="14"/>
  <c r="AM15" i="14"/>
  <c r="AK15" i="14"/>
  <c r="AO15" i="14" s="1"/>
  <c r="J15" i="14"/>
  <c r="AM14" i="14"/>
  <c r="AK14" i="14"/>
  <c r="AO14" i="14" s="1"/>
  <c r="J14" i="14"/>
  <c r="AM13" i="14"/>
  <c r="AK13" i="14"/>
  <c r="AO13" i="14" s="1"/>
  <c r="J13" i="14"/>
  <c r="AM12" i="14"/>
  <c r="AK12" i="14"/>
  <c r="AO12" i="14" s="1"/>
  <c r="J12" i="14"/>
  <c r="AM11" i="14"/>
  <c r="AK11" i="14"/>
  <c r="AO11" i="14" s="1"/>
  <c r="J11" i="14"/>
  <c r="AM10" i="14"/>
  <c r="AK10" i="14"/>
  <c r="AO10" i="14" s="1"/>
  <c r="J10" i="14"/>
  <c r="AK9" i="14"/>
  <c r="AO9" i="14" s="1"/>
  <c r="J9" i="14"/>
  <c r="AM8" i="14"/>
  <c r="AK8" i="14"/>
  <c r="AO8" i="14" s="1"/>
  <c r="J8" i="14"/>
  <c r="AM7" i="14"/>
  <c r="AK7" i="14"/>
  <c r="AO7" i="14" s="1"/>
  <c r="J7" i="14"/>
  <c r="AM6" i="14"/>
  <c r="AK6" i="14"/>
  <c r="AO6" i="14" s="1"/>
  <c r="J6" i="14"/>
  <c r="AM5" i="14"/>
  <c r="AK5" i="14"/>
  <c r="AO5" i="14" s="1"/>
  <c r="J5" i="14"/>
  <c r="AF13" i="21" l="1"/>
  <c r="AM28" i="14"/>
</calcChain>
</file>

<file path=xl/comments1.xml><?xml version="1.0" encoding="utf-8"?>
<comments xmlns="http://schemas.openxmlformats.org/spreadsheetml/2006/main">
  <authors>
    <author>Danna Salomé Martínez Ramírez</author>
  </authors>
  <commentList>
    <comment ref="AA3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aquí se suma el CADE Patio Bonito</t>
        </r>
      </text>
    </comment>
  </commentList>
</comments>
</file>

<file path=xl/sharedStrings.xml><?xml version="1.0" encoding="utf-8"?>
<sst xmlns="http://schemas.openxmlformats.org/spreadsheetml/2006/main" count="794" uniqueCount="311">
  <si>
    <t>Servicio</t>
  </si>
  <si>
    <t>Unidad</t>
  </si>
  <si>
    <t>Descuento %</t>
  </si>
  <si>
    <t>Precio Unitario con Descuento</t>
  </si>
  <si>
    <t>Nuevo precio cláusula 8</t>
  </si>
  <si>
    <t>Valor Mensual / Valor X Unidad</t>
  </si>
  <si>
    <t>Greca para tintos 3 (Arrendamiento)</t>
  </si>
  <si>
    <t>Lavabrilladora de pisos 1 (Arrendamiento)</t>
  </si>
  <si>
    <t>Hidrolavadora Industrial (Arrendamiento)</t>
  </si>
  <si>
    <t>Subtotal</t>
  </si>
  <si>
    <t>% AIU</t>
  </si>
  <si>
    <t>IVA</t>
  </si>
  <si>
    <t>Total</t>
  </si>
  <si>
    <t xml:space="preserve">VALOR DIA </t>
  </si>
  <si>
    <t>Cantidad Personal</t>
  </si>
  <si>
    <t>V/mensual</t>
  </si>
  <si>
    <t>TOTAL SERVICIOS DE OPERARIOS DE ASEO Y CAFETERIA</t>
  </si>
  <si>
    <t>Mensual Bienes de Aseo y Cafetería Y elementos, equipos y maquinaria</t>
  </si>
  <si>
    <t>OPERARIA DE ASEO Y CAFETERIA</t>
  </si>
  <si>
    <t>OPERARIO MANTENIMIENTO TIEMPO COMPLETO</t>
  </si>
  <si>
    <t>OPERARIO AUXILIAR</t>
  </si>
  <si>
    <t>JARDINEROS</t>
  </si>
  <si>
    <t>COORDINADOR TIEMPO COMPLETO</t>
  </si>
  <si>
    <t xml:space="preserve">MAQUINARIA ALCALDIA DE BOGOTA -UT SERVIASEAMOS </t>
  </si>
  <si>
    <t>Detalle Sede</t>
  </si>
  <si>
    <t xml:space="preserve">Total al entregar </t>
  </si>
  <si>
    <t xml:space="preserve">FALTANTES </t>
  </si>
  <si>
    <t>Sede 1</t>
  </si>
  <si>
    <t>Sede 2</t>
  </si>
  <si>
    <t>Sede 3</t>
  </si>
  <si>
    <t>Sede 4</t>
  </si>
  <si>
    <t>Sede 5</t>
  </si>
  <si>
    <t>Sede 6</t>
  </si>
  <si>
    <t>Sede 7</t>
  </si>
  <si>
    <t>Sede 8</t>
  </si>
  <si>
    <t>Sede 9</t>
  </si>
  <si>
    <t>Sede 10</t>
  </si>
  <si>
    <t>Sede 11</t>
  </si>
  <si>
    <t>Sede 12</t>
  </si>
  <si>
    <t>Sede 13</t>
  </si>
  <si>
    <t>Sede 14</t>
  </si>
  <si>
    <t>Sede 15</t>
  </si>
  <si>
    <t>Sede 16</t>
  </si>
  <si>
    <t>Sede 17</t>
  </si>
  <si>
    <t>Sede 18</t>
  </si>
  <si>
    <t>Sede 19</t>
  </si>
  <si>
    <t>Sede 20</t>
  </si>
  <si>
    <t>Sede 21</t>
  </si>
  <si>
    <t>Sede 22</t>
  </si>
  <si>
    <t>Sede 23</t>
  </si>
  <si>
    <t>Sede 24</t>
  </si>
  <si>
    <t>Sede 25</t>
  </si>
  <si>
    <t>No.</t>
  </si>
  <si>
    <t>Bien</t>
  </si>
  <si>
    <t xml:space="preserve">Especificación </t>
  </si>
  <si>
    <t xml:space="preserve">Presentación </t>
  </si>
  <si>
    <t xml:space="preserve">Cantidad </t>
  </si>
  <si>
    <t>CARRERA 8 No 10-65</t>
  </si>
  <si>
    <t>CALLE 6B-No. 5-75</t>
  </si>
  <si>
    <t>Calle 11 Sur No 1-60 Este</t>
  </si>
  <si>
    <t>CARRERA 8 No 11-39</t>
  </si>
  <si>
    <t>CARRERA 30 No 35-90</t>
  </si>
  <si>
    <t>AV. CARRERA 86 # 43 - 55 SUR</t>
  </si>
  <si>
    <t xml:space="preserve">AV CALLE 57 R 72 D 12 </t>
  </si>
  <si>
    <t>CALLE 13 # 37 - 35</t>
  </si>
  <si>
    <t>Cra 5 A # 30 C - 20 Sur</t>
  </si>
  <si>
    <t>CARRERA 18 L # 70B- 50 SUR</t>
  </si>
  <si>
    <t>AVENIDA CALLE 145 No. 103B - 90</t>
  </si>
  <si>
    <t>DIAGONAL 23 No. 69A 55 MODULO 5 LOCAL 124</t>
  </si>
  <si>
    <t>Diagonal 37 Sur No 2 - 00 Este</t>
  </si>
  <si>
    <t>TRANSVERSAL 126 No. 133 . 22</t>
  </si>
  <si>
    <t>TRANVERSAL 113B No. 66 - 54</t>
  </si>
  <si>
    <t>CARRERA 17 F #69 A-32 SUR</t>
  </si>
  <si>
    <t>Carrera 19b # 24 - 82</t>
  </si>
  <si>
    <t>CALLE 69 A # 92-47 SUR  BOSA</t>
  </si>
  <si>
    <t>CALLE 63 No. 15 - 58</t>
  </si>
  <si>
    <t>CARRERA 17 F # 69 A 32 SUR</t>
  </si>
  <si>
    <t>CARRERA 87 # 5B - 21</t>
  </si>
  <si>
    <t>Calle 22 SUR # 14A - 99</t>
  </si>
  <si>
    <t>TRANVERSAL 126 No. 133 - 32</t>
  </si>
  <si>
    <t>PISO 27 TEQUENDAMA SUITES AND HOTEL</t>
  </si>
  <si>
    <t>Olleta (Arrendamiento)</t>
  </si>
  <si>
    <t>- Elaborada en aluminio
- Capacidad mínima de 2 litros</t>
  </si>
  <si>
    <t>Olla 2 (Arrendamiento)</t>
  </si>
  <si>
    <t>- Elaborada en aluminio
- Con tapa en aluminio
- Capacidad mínima de 5 litros</t>
  </si>
  <si>
    <t>Carro exprimidor de trapero 2 (Arrendamiento)</t>
  </si>
  <si>
    <t>- Elaborado en plástico
- Capacidad mínima de 35 litros
- Con cuatro ruedas y manija de escurridor</t>
  </si>
  <si>
    <t>Carro de bebidas (Arrendamiento)</t>
  </si>
  <si>
    <t>- Elaborado en plástico
- Mínimo dos estantes para distribución de bebidas
- Tamaño mínimo de 80 cm de largo por 47 cm de ancho por 90 cm de alto</t>
  </si>
  <si>
    <t>Escalera 2 (Arrendamiento)</t>
  </si>
  <si>
    <t xml:space="preserve"> - Cuerpo Metálico
- Altura mínima de  mínimo dos pasos.</t>
  </si>
  <si>
    <t>Escalera de tipo industrial (Arrendamiento)</t>
  </si>
  <si>
    <t>Cuerpo en aluminio, tipo tijera
- Altura mínima de 5 escalones
- Con capacidad de resistencia a una carga concentrada en cualquier punto del escalón de 127 kg
- Con tapones de caucho antideslizantes</t>
  </si>
  <si>
    <t>Mangueras 2 (Arrendamiento)</t>
  </si>
  <si>
    <t>- Longitud mínima de 30 metros
- Elaborada en PVC
- Con terminales roscadas en ambos extremos
- Incluye accesorios: acoples y pistola</t>
  </si>
  <si>
    <t>Mangueras 3 (Arrendamiento)</t>
  </si>
  <si>
    <t>- Longitud mínima de 50 metros
- Elaborada en PVC
- Con terminales roscadas en ambos extremos
- Incluye accesorios: acoples y pistola</t>
  </si>
  <si>
    <t>Greca para tintos 2 (Arrendamiento)</t>
  </si>
  <si>
    <t>- Eléctrica de 110 v
- Cuerpo elaborada en lámina de acero inoxidable de calibre 24 como mínimo, grado alimento
- Resistencias elaboradas en cobre
- Terminales elaboradas en cobre remplazables sin soldadura
- Mínimo 2 servicios
 -Con su respectivo filtro y aro
- Con capacidad para 60 tintos</t>
  </si>
  <si>
    <t>- Eléctrica de 110 v
- Cuerpo elaborada en lámina de acero inoxidable de calibre 24 como mínimo, grado alimento
- Resistencias elaboradas en cobre
- Terminales elaboradas en cobre remplazables sin soldadura
- Mínimo dos servicios
 -Con su respectivo filtro y aro
 - Con capacidad para 120 tintos</t>
  </si>
  <si>
    <t>Horno microondas de tipo industrial (Arrendamiento)</t>
  </si>
  <si>
    <t>- Potencia mínima de 1000 w
- Tamaño mínimo de 30 cm de ancho por 30 cm de alto por 40 cm de profundidad.
- Descongelamiento automático
- Con programas automáticos</t>
  </si>
  <si>
    <t>Estufa 1 (Arrendamiento)</t>
  </si>
  <si>
    <t>- De dos puestos
- Lámina esmaltada
- Eléctrica
- Con perilla para graduar mínimo 3 niveles de calor</t>
  </si>
  <si>
    <t>- De uso industrial
- Motores con potencia mínima de 1,5 hp y velocidad mínima de 175 rpm.
- Con manijas dobles
- Con interruptor de apagado de seguridad
- Diámetro mínimo de 16"
- Cable de potencia con longitud mínima de 8m
- Accesorios mínimos portapad, cepillo suave y duro</t>
  </si>
  <si>
    <t xml:space="preserve">Unidad </t>
  </si>
  <si>
    <t>Lavabrilladora de pisos 2 (Arrendamiento)</t>
  </si>
  <si>
    <t>- De uso industrial
- Motores con potencia mínima de 1,5 hp y velocidad mínima de 175 rpm.
- Con manijas dobles
- Con interruptor de apagado de seguridad
- Diámetro mínimo de 20"
- Cable de potencia con longitud mínima de 8m
- Accesorios mínimos portapad, cepillo suave y duro</t>
  </si>
  <si>
    <t>Brilladora de alta revolución (Arrendamiento)</t>
  </si>
  <si>
    <t>- De uso industrial
- Motores con potencia mínima de 1,5 hp y velocidad mínima de 1500 rpm.
- Con manijas dobles
- Con interruptor de apagado de seguridad
- Diámetro mínimo de 20"
- Cable de potencia con longitud mínima de 8m
- Accesorios mínimos - portapad</t>
  </si>
  <si>
    <t>Lavadora de alfombras y tapetes 1 (Arrendamiento)</t>
  </si>
  <si>
    <t xml:space="preserve"> - Motor con potencia de mínimo 1100 w y velocidad mínima de 175 revoluciones por minuto.
- Capacidad mínima de 5 litros
- Cable de potencia con longitud mínima de 8m
- Para lavar en seco o a vapor
- Diámetro mínimo de 16"</t>
  </si>
  <si>
    <t xml:space="preserve"> - Motor eléctrico y potencia de mínimo 2.2 Kw - 1.450 RPM y entre 2.5 HP y 3.5 HP.
 - Presión de salida de agua entre 900 psi y 1900 psi.
 - Con ruedas</t>
  </si>
  <si>
    <t>Sopladora de hojas (Arrendamiento)</t>
  </si>
  <si>
    <t xml:space="preserve"> - Potenciado por motor a gasolina o eléctrico inalámbrico
 - Caudal mínimo de 380 cfm / 645m3/h
 - Autonomía mínima de 30 minutos
 - Intensidad máxima de sonido de 100dB
 - Incluye combustible para su funcionamiento (Máximo 3 galones)</t>
  </si>
  <si>
    <t>Guadañas (Arrendamiento)</t>
  </si>
  <si>
    <t xml:space="preserve"> -Guadaña de Eje Rígido
 - Viene cilindrada con apróximadamente 30 a 51,6 cm3.
-Peso promedio entre 6,5 Kg y 7,7 Kg.
-Cuchilla de 80 puntas
-Capacidad del tanque de combustible entre 0,65 Lt y 1 Lt.
-Cuenta con un sistema de arranque manual.
-Cuenta con un sistema de ignición electrónico
 - Incluye el combustible para su funcioamiento (Máximo 3 galones)</t>
  </si>
  <si>
    <t>Bandeja 1 (Arrendamiento)</t>
  </si>
  <si>
    <t>- Elaborada en acero inoxidable
- Sin diseño
- Dimensiones mínimas de 37 cm de largo por 27 cm de ancho</t>
  </si>
  <si>
    <t>Bandeja 2 (Arrendamiento)</t>
  </si>
  <si>
    <t>- Elaborada en acero inoxidable
- Sin diseño
- Dimensiones mínimas de 50 cm de largo por 33 cm de ancho</t>
  </si>
  <si>
    <t>Sonda para inodoro (Arrendamiento)</t>
  </si>
  <si>
    <t>-Sonda de mínimo 3''
-Cubierta de vinilo para proteger la porcelana.
- Cable de 1/2" (12,7 mm) con núcleo interno recubierto por compresión, resistente al retorcimiento.
-Mangos grandes y de diseño ergonómico.
-Funcional en inodoros ahorradores de agua
-Peso entre 1,9 kg y 2,5 kg</t>
  </si>
  <si>
    <t>Aspiradora 2 (Arrendamiento)</t>
  </si>
  <si>
    <t>- De uso industrial para aspirado en seco y húmedo
- Motor con potencia entre 1200 w y 1400 w
- Capacidad entre 45 y 55 litros
- Cable de potencia con longitud mínima de 5m
- Accesorios mínimos: manguera puntera, 2 tubos para extensión, cepillos para tapizados</t>
  </si>
  <si>
    <t xml:space="preserve">ENTREGADO FACTURA MARZO </t>
  </si>
  <si>
    <t xml:space="preserve">VALOR  A COBRAR MARZO </t>
  </si>
  <si>
    <t xml:space="preserve">ENTREGADO  ABRIL </t>
  </si>
  <si>
    <t xml:space="preserve">Maquinaria completa </t>
  </si>
  <si>
    <t xml:space="preserve">Entrega y cobro en marzo </t>
  </si>
  <si>
    <t xml:space="preserve">Entrega en abril </t>
  </si>
  <si>
    <t xml:space="preserve">Valor a facturar marzo </t>
  </si>
  <si>
    <t>Fecha de entrega</t>
  </si>
  <si>
    <t>N° de Identificación</t>
  </si>
  <si>
    <t>Descripcion de Maquinaria</t>
  </si>
  <si>
    <t>Cant.</t>
  </si>
  <si>
    <t>N/A</t>
  </si>
  <si>
    <t>CARRO EXPRIMIDOR DE 35 LITROS</t>
  </si>
  <si>
    <t>ESCALERA METALICA DE 2 PASOS</t>
  </si>
  <si>
    <t>ESCALERA METALICA DE 5 PASOS</t>
  </si>
  <si>
    <t>MQ21 0310</t>
  </si>
  <si>
    <t>GRECA DE 60 TINTOS</t>
  </si>
  <si>
    <t>MQ21 0711</t>
  </si>
  <si>
    <t>MQ 0576</t>
  </si>
  <si>
    <t>LAVABRILLADORA DE 17"</t>
  </si>
  <si>
    <t>MQ 0253</t>
  </si>
  <si>
    <t>MQ21 0937</t>
  </si>
  <si>
    <t>MQ21 0078</t>
  </si>
  <si>
    <t>BRILLADORA ALTA REVOLUCION 20"</t>
  </si>
  <si>
    <t>MQ 0817</t>
  </si>
  <si>
    <t>MQ21 0062</t>
  </si>
  <si>
    <t>MQ 0286</t>
  </si>
  <si>
    <t>LAVADORA DE ALFOMBRAS</t>
  </si>
  <si>
    <t>MQ 0126</t>
  </si>
  <si>
    <t>SOPLADORA DE HOJAS</t>
  </si>
  <si>
    <t>MQ21 0466</t>
  </si>
  <si>
    <t>BANDEJA ACERO INOXIDABLE 37X27</t>
  </si>
  <si>
    <t>BANDEJA ACERO INOXIDABLE 50X33</t>
  </si>
  <si>
    <t>GRECA DE 120 TINTOS</t>
  </si>
  <si>
    <t>HORNO MICROONDAS TIPO INDUSTRIAL</t>
  </si>
  <si>
    <t>MQ21 0609</t>
  </si>
  <si>
    <t>MQ22 0203</t>
  </si>
  <si>
    <t>GUADAÑA DE EJE RIGIDO</t>
  </si>
  <si>
    <t>MQ 0154</t>
  </si>
  <si>
    <t>MQ 0890</t>
  </si>
  <si>
    <t>MQ 0149</t>
  </si>
  <si>
    <t>MQ 0230</t>
  </si>
  <si>
    <t>MQ22 0250</t>
  </si>
  <si>
    <t>ESTUFA ELECTRICA DE 2 PUESTOS</t>
  </si>
  <si>
    <t>MQ 0685</t>
  </si>
  <si>
    <t>MQ22 0246</t>
  </si>
  <si>
    <t>MQ22 0221</t>
  </si>
  <si>
    <t>MQ22 0224</t>
  </si>
  <si>
    <t>MQ 0515</t>
  </si>
  <si>
    <t>MQ 0282</t>
  </si>
  <si>
    <t>MQ22 0248</t>
  </si>
  <si>
    <t>MQ22 0247</t>
  </si>
  <si>
    <t>MQ 22 0222</t>
  </si>
  <si>
    <t>MQ 0290</t>
  </si>
  <si>
    <t>MQ22 0227</t>
  </si>
  <si>
    <t>MQ22 0226</t>
  </si>
  <si>
    <t>MQ22 0245</t>
  </si>
  <si>
    <t>MQ22 0310</t>
  </si>
  <si>
    <t>ASPIRADORA CB60-2 60 LITROS</t>
  </si>
  <si>
    <t>MQ22 0212</t>
  </si>
  <si>
    <t>MQ22 0325</t>
  </si>
  <si>
    <t>MQ22 0240</t>
  </si>
  <si>
    <t>MQ22 0306</t>
  </si>
  <si>
    <t>MQ22 0324</t>
  </si>
  <si>
    <t xml:space="preserve">CARGO </t>
  </si>
  <si>
    <t xml:space="preserve">N° OPERARIOS </t>
  </si>
  <si>
    <t xml:space="preserve">Sede 1- Manzana Lievano </t>
  </si>
  <si>
    <t xml:space="preserve">TOTAL CONTRATADO </t>
  </si>
  <si>
    <t>Sede 1- Manzana Lievano -FALTANTE</t>
  </si>
  <si>
    <t xml:space="preserve">Sede 2-Arhivo Distrital </t>
  </si>
  <si>
    <t xml:space="preserve">Sede 2-Arhivo Distrital- FALTANTE </t>
  </si>
  <si>
    <t xml:space="preserve">Sede 3-Imprenta Distrital </t>
  </si>
  <si>
    <t xml:space="preserve">Sede 3-Imprenta Distrital  FALTANTE </t>
  </si>
  <si>
    <t xml:space="preserve">Sede 4-Edificio restrepo </t>
  </si>
  <si>
    <t xml:space="preserve">Sede 4-Edificio restrepo FALTANTE </t>
  </si>
  <si>
    <t>Sede 5-Super CADE CAD KR 30</t>
  </si>
  <si>
    <t xml:space="preserve">Sede 5-Super CADE CAD KR 30- FALTANTE </t>
  </si>
  <si>
    <t xml:space="preserve">Sede 6* SUPER CADE AMERICAS </t>
  </si>
  <si>
    <t xml:space="preserve">Sede 6- SUPER CADE AMERICAS - FALTANTE </t>
  </si>
  <si>
    <t xml:space="preserve">Sede 7 SUPER CADE BOSA </t>
  </si>
  <si>
    <t xml:space="preserve">Sede 7 SUPER CADE BOSA - FALTANTE </t>
  </si>
  <si>
    <t>Sede 8* SUPER CADE CALLE  13</t>
  </si>
  <si>
    <t xml:space="preserve">Sede 8* SUPER CADE CALLE  13 - FALTANTE </t>
  </si>
  <si>
    <t xml:space="preserve">Sede 9-SUPER CADE 20 DE JULIO </t>
  </si>
  <si>
    <t xml:space="preserve"> Sede 9-SUPER CADE 20 DE JULIO  - FALTANTE </t>
  </si>
  <si>
    <t xml:space="preserve">Sede 10-SUPER CADE MANITAS </t>
  </si>
  <si>
    <t xml:space="preserve">Sede 10-SUPER CADE MANITAS   - FALTANTE </t>
  </si>
  <si>
    <t xml:space="preserve">Sede 11-SUPER CADE SUBA </t>
  </si>
  <si>
    <t xml:space="preserve">Sede 11-SUPER CADE SUBA    - FALTANTE </t>
  </si>
  <si>
    <t xml:space="preserve">Sede 12-SUPER CADE SOCIAL </t>
  </si>
  <si>
    <t xml:space="preserve">Sede 12-SUPER CADE SOCIAL    - FALTANTE </t>
  </si>
  <si>
    <t xml:space="preserve">Sede 13-CADE SERVITA </t>
  </si>
  <si>
    <t xml:space="preserve">Sede 13-CADE SERVITA - FALTANTE </t>
  </si>
  <si>
    <t xml:space="preserve">Sede 14-CADE LA VICTORIA </t>
  </si>
  <si>
    <t xml:space="preserve">Sede 14-CADE LA VICTORIA  - FALTANTE </t>
  </si>
  <si>
    <t xml:space="preserve">Sede 15-CADE LA GAITANA </t>
  </si>
  <si>
    <t xml:space="preserve">Sede 15-CADE LA GAITANA  - FALTANTE </t>
  </si>
  <si>
    <t>Sede 16-ENGATIVA</t>
  </si>
  <si>
    <t xml:space="preserve">Sede 16-ENGATIVA - FALTANTE </t>
  </si>
  <si>
    <t xml:space="preserve">Sede 17-CADE LUCEROS </t>
  </si>
  <si>
    <t xml:space="preserve">Sede 17-CADE LUCEROS - FALTANTE </t>
  </si>
  <si>
    <t xml:space="preserve">Sede 18-CENTRO MEMORIA PAZ Y RECONCILIACION </t>
  </si>
  <si>
    <t xml:space="preserve">Sede 18-CENTRO MEMORIA PAZ Y RECONCILIACION  - FALTANTE </t>
  </si>
  <si>
    <t xml:space="preserve">Sede 19-Sede 19-CENTRO DE ENCUENTRO BOSA </t>
  </si>
  <si>
    <t xml:space="preserve">Sede 19-CENTRO DE ENCUENTRO BOSA    - FALTANTE </t>
  </si>
  <si>
    <t xml:space="preserve">Sede 20-CENTRO DE ENCUENTRO CHAPINERO </t>
  </si>
  <si>
    <t xml:space="preserve">Sede 20-CENTRO DE ENCUENTRO CHAPINERO    - FALTANTE </t>
  </si>
  <si>
    <t xml:space="preserve">Sede 21-CENTRO DE ENCUENTRO CIUDAD BOLIVAR </t>
  </si>
  <si>
    <t xml:space="preserve">Sede 21-CENTRO DE ENCUENTRO CIUDAD BOLIVAR - FALTANTE </t>
  </si>
  <si>
    <t xml:space="preserve">Sede 22-CENTRO DE ENCUENTRO PATIO BONITO </t>
  </si>
  <si>
    <t xml:space="preserve">Sede 22-CENTRO DE ENCUENTRO PATIO BONITO  - FALTANTE </t>
  </si>
  <si>
    <t xml:space="preserve">Sede 23-CENTRO DE ENCUENTRO RAFAL URIBE URIBE </t>
  </si>
  <si>
    <t>Sede 23-CENTRO DE ENCUENTRO RAFAL URIBE URIBE - FALTANTE</t>
  </si>
  <si>
    <t xml:space="preserve">Sede 24-CENTRO DE ENCUENTRO SUBA </t>
  </si>
  <si>
    <t>Sede 24-CENTRO DE ENCUENTRO SUBA  - FALTANTE</t>
  </si>
  <si>
    <t xml:space="preserve">Sede 25-SEDE TEQUENDAMA </t>
  </si>
  <si>
    <t>Sede 25-SEDE TEQUENDAMA - FALTANTE</t>
  </si>
  <si>
    <t>Operario de aseo y cafetería</t>
  </si>
  <si>
    <t>Operario de mantenimiento</t>
  </si>
  <si>
    <t>Operario auxiliar</t>
  </si>
  <si>
    <t>Jardinero</t>
  </si>
  <si>
    <t>Coordinador de tiempo completo</t>
  </si>
  <si>
    <t xml:space="preserve">TOTAL DE PERSONAL  A CONTRATAR </t>
  </si>
  <si>
    <t xml:space="preserve">TOTAL PERSONAS CONTRATADAS </t>
  </si>
  <si>
    <t xml:space="preserve">TOTAL FALTANTES </t>
  </si>
  <si>
    <t xml:space="preserve">entrega </t>
  </si>
  <si>
    <t>1 CE Bosa</t>
  </si>
  <si>
    <t>CE Bosa</t>
  </si>
  <si>
    <t>CE Ciudad Bolivar</t>
  </si>
  <si>
    <t>CEPILLO DURO</t>
  </si>
  <si>
    <t>CEPILLO SUAVE</t>
  </si>
  <si>
    <t>PORTA PAD</t>
  </si>
  <si>
    <t>CADE Luceros</t>
  </si>
  <si>
    <t>Super CADE Manitas</t>
  </si>
  <si>
    <t>CE Chapinero</t>
  </si>
  <si>
    <t>Tequendama</t>
  </si>
  <si>
    <t>Centro memoria</t>
  </si>
  <si>
    <t>Super CADE Calle 13</t>
  </si>
  <si>
    <t>Imprenta</t>
  </si>
  <si>
    <t>CEPILLO DURO 17"</t>
  </si>
  <si>
    <t>CEPILLO SUAVE 17"</t>
  </si>
  <si>
    <t>PORTA PAD 17"</t>
  </si>
  <si>
    <t>Super CADE CRA 30</t>
  </si>
  <si>
    <t>Restrepo</t>
  </si>
  <si>
    <t>Lievano</t>
  </si>
  <si>
    <t>Archivo</t>
  </si>
  <si>
    <t>Valor unitario</t>
  </si>
  <si>
    <t>Valor a pagar marzo</t>
  </si>
  <si>
    <t>Valor dia</t>
  </si>
  <si>
    <t>Valor dias de marzo</t>
  </si>
  <si>
    <t>CADE La Victoria</t>
  </si>
  <si>
    <t>Super CADE Americas</t>
  </si>
  <si>
    <t>Super CADE Bosa</t>
  </si>
  <si>
    <t>SEDE 1 - MANZANA LIEVANO - ALCALDÍA MAYOR</t>
  </si>
  <si>
    <t xml:space="preserve">SEDE 2- DIRECCIÓN DISTRITAL DE ARCHIVO DE  BOGOTA </t>
  </si>
  <si>
    <t>SEDE 3 - IMPRENTA DISTRITAL</t>
  </si>
  <si>
    <t xml:space="preserve">SEDE 4 - SEDE ALTERNA RESTREPO </t>
  </si>
  <si>
    <t xml:space="preserve">SEDE 5 - SUPERCADE CAD CARRERA </t>
  </si>
  <si>
    <t xml:space="preserve">SEDE 6 - SUPERCADE AMERICAS </t>
  </si>
  <si>
    <t xml:space="preserve">SEDE 7 - SUPERCADE BOSA </t>
  </si>
  <si>
    <t xml:space="preserve">SEDE 8 - SUPERCADE CALLE 13 </t>
  </si>
  <si>
    <t xml:space="preserve">SEDE 9 - SUPERCADE 20 DE JULIO </t>
  </si>
  <si>
    <t xml:space="preserve">SEDE 10 - SUPERCADE MANITAS </t>
  </si>
  <si>
    <t xml:space="preserve">SEDE 11 - SUPERCADE SUBA </t>
  </si>
  <si>
    <t>SEDE 12 - SUPERCADE SOCIAL</t>
  </si>
  <si>
    <t xml:space="preserve">SEDE 13 - CADE SERVITA </t>
  </si>
  <si>
    <t xml:space="preserve">SEDE 14 - CADE LA VICTORIA </t>
  </si>
  <si>
    <t xml:space="preserve">SEDE 15 - CADE LA GAITANA </t>
  </si>
  <si>
    <t xml:space="preserve">SEDE 16 - SUPERCADE ENGATIVA </t>
  </si>
  <si>
    <t xml:space="preserve">SEDE 17 - CADE LOS LUCEROS </t>
  </si>
  <si>
    <t xml:space="preserve">SEDE 18 - CENTRO DE MEMORIA, PAZ Y RECONCILIACIÓN </t>
  </si>
  <si>
    <t xml:space="preserve">SEDE 19 - CENTRO DE ENCUENTRO BOSA </t>
  </si>
  <si>
    <t xml:space="preserve">SEDE 20 - CENTRO DE ENCUENTRO CHAPINERO </t>
  </si>
  <si>
    <t xml:space="preserve">SEDE 21 - CENTRO DE ENCUENTRO CIUDAD BOLIVAR </t>
  </si>
  <si>
    <t xml:space="preserve">SEDE 22 - CENTRO DE ENCUENTRO KENNEDY PATIO BONITO </t>
  </si>
  <si>
    <t xml:space="preserve">SEDE 23 - CENTRO DE ENCUENTRO RAFAEL URIBE </t>
  </si>
  <si>
    <t xml:space="preserve">SEDE 24 - CENTRO DE ENCUENTRO SUBA </t>
  </si>
  <si>
    <t>SEDE 25 - SEDE ALTERNA TEQUENDAMA</t>
  </si>
  <si>
    <t>Total Dias a pagar</t>
  </si>
  <si>
    <t>Valor total</t>
  </si>
  <si>
    <t xml:space="preserve">TOTAL    </t>
  </si>
  <si>
    <t>CADE 20 de julio</t>
  </si>
  <si>
    <t>CE Rafael Uribe</t>
  </si>
  <si>
    <t>CE Patio Bonito</t>
  </si>
  <si>
    <t>Pagado</t>
  </si>
  <si>
    <t>lo que se le debe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</si>
</sst>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Verdana   "/>
      <charset val="134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30D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0" fontId="18" fillId="0" borderId="0"/>
    <xf numFmtId="0" fontId="21" fillId="0" borderId="0"/>
  </cellStyleXfs>
  <cellXfs count="14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39" fontId="0" fillId="0" borderId="0" xfId="0" applyNumberFormat="1"/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49" fontId="6" fillId="5" borderId="1" xfId="0" applyNumberFormat="1" applyFont="1" applyFill="1" applyBorder="1" applyAlignment="1" applyProtection="1">
      <alignment horizontal="center" vertical="center" wrapText="1"/>
      <protection hidden="1"/>
    </xf>
    <xf numFmtId="49" fontId="6" fillId="5" borderId="1" xfId="0" applyNumberFormat="1" applyFont="1" applyFill="1" applyBorder="1" applyAlignment="1" applyProtection="1">
      <alignment horizontal="center" vertical="center"/>
      <protection hidden="1"/>
    </xf>
    <xf numFmtId="43" fontId="6" fillId="5" borderId="1" xfId="6" applyFont="1" applyFill="1" applyBorder="1" applyAlignment="1" applyProtection="1">
      <alignment horizontal="center" vertical="center" wrapText="1"/>
      <protection hidden="1"/>
    </xf>
    <xf numFmtId="1" fontId="6" fillId="5" borderId="1" xfId="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4" fontId="14" fillId="0" borderId="1" xfId="1" applyFont="1" applyFill="1" applyBorder="1" applyAlignment="1" applyProtection="1">
      <alignment horizontal="center" vertical="center"/>
      <protection hidden="1"/>
    </xf>
    <xf numFmtId="10" fontId="14" fillId="0" borderId="1" xfId="1" applyNumberFormat="1" applyFont="1" applyFill="1" applyBorder="1" applyAlignment="1" applyProtection="1">
      <alignment horizontal="center" vertical="center"/>
      <protection hidden="1"/>
    </xf>
    <xf numFmtId="10" fontId="0" fillId="0" borderId="1" xfId="2" applyNumberFormat="1" applyFont="1" applyFill="1" applyBorder="1" applyAlignment="1" applyProtection="1">
      <alignment horizontal="center" vertical="center"/>
      <protection locked="0" hidden="1"/>
    </xf>
    <xf numFmtId="44" fontId="14" fillId="4" borderId="1" xfId="1" applyFont="1" applyFill="1" applyBorder="1" applyAlignment="1" applyProtection="1">
      <alignment horizontal="center" vertical="center"/>
      <protection hidden="1"/>
    </xf>
    <xf numFmtId="44" fontId="0" fillId="0" borderId="1" xfId="1" applyFont="1" applyFill="1" applyBorder="1" applyAlignment="1" applyProtection="1">
      <alignment horizontal="center" vertical="center" wrapText="1"/>
      <protection hidden="1"/>
    </xf>
    <xf numFmtId="39" fontId="0" fillId="0" borderId="1" xfId="6" applyNumberFormat="1" applyFont="1" applyFill="1" applyBorder="1" applyAlignment="1" applyProtection="1">
      <alignment horizontal="center" vertical="center"/>
      <protection hidden="1"/>
    </xf>
    <xf numFmtId="43" fontId="13" fillId="0" borderId="1" xfId="6" applyFont="1" applyFill="1" applyBorder="1" applyAlignment="1" applyProtection="1">
      <alignment wrapText="1"/>
      <protection locked="0" hidden="1"/>
    </xf>
    <xf numFmtId="43" fontId="0" fillId="0" borderId="1" xfId="0" applyNumberFormat="1" applyBorder="1" applyAlignment="1">
      <alignment horizontal="center" vertical="center"/>
    </xf>
    <xf numFmtId="43" fontId="0" fillId="2" borderId="1" xfId="0" applyNumberFormat="1" applyFill="1" applyBorder="1" applyAlignment="1">
      <alignment horizontal="center" vertical="center"/>
    </xf>
    <xf numFmtId="43" fontId="0" fillId="6" borderId="1" xfId="0" applyNumberFormat="1" applyFill="1" applyBorder="1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/>
    </xf>
    <xf numFmtId="43" fontId="0" fillId="7" borderId="1" xfId="0" applyNumberFormat="1" applyFill="1" applyBorder="1" applyAlignment="1">
      <alignment horizontal="center" vertical="center"/>
    </xf>
    <xf numFmtId="43" fontId="7" fillId="7" borderId="1" xfId="0" applyNumberFormat="1" applyFont="1" applyFill="1" applyBorder="1" applyAlignment="1">
      <alignment horizontal="center" vertical="center"/>
    </xf>
    <xf numFmtId="43" fontId="0" fillId="8" borderId="1" xfId="0" applyNumberFormat="1" applyFill="1" applyBorder="1" applyAlignment="1">
      <alignment horizontal="center" vertical="center"/>
    </xf>
    <xf numFmtId="44" fontId="14" fillId="0" borderId="1" xfId="1" applyFont="1" applyFill="1" applyBorder="1" applyAlignment="1" applyProtection="1">
      <alignment horizontal="center" vertical="center" wrapText="1"/>
      <protection hidden="1"/>
    </xf>
    <xf numFmtId="10" fontId="14" fillId="0" borderId="1" xfId="1" applyNumberFormat="1" applyFont="1" applyFill="1" applyBorder="1" applyAlignment="1" applyProtection="1">
      <alignment horizontal="center" vertical="center" wrapText="1"/>
      <protection hidden="1"/>
    </xf>
    <xf numFmtId="10" fontId="0" fillId="0" borderId="1" xfId="2" applyNumberFormat="1" applyFont="1" applyFill="1" applyBorder="1" applyAlignment="1" applyProtection="1">
      <alignment horizontal="center" vertical="center" wrapText="1"/>
      <protection locked="0" hidden="1"/>
    </xf>
    <xf numFmtId="0" fontId="14" fillId="0" borderId="1" xfId="0" applyFont="1" applyBorder="1" applyAlignment="1">
      <alignment horizontal="left" vertical="center" wrapText="1"/>
    </xf>
    <xf numFmtId="43" fontId="13" fillId="0" borderId="1" xfId="6" applyFont="1" applyFill="1" applyBorder="1" applyAlignment="1" applyProtection="1">
      <alignment wrapText="1"/>
      <protection hidden="1"/>
    </xf>
    <xf numFmtId="43" fontId="0" fillId="0" borderId="0" xfId="0" applyNumberFormat="1" applyAlignment="1">
      <alignment horizontal="center"/>
    </xf>
    <xf numFmtId="44" fontId="13" fillId="9" borderId="0" xfId="1" applyFont="1" applyFill="1" applyAlignment="1">
      <alignment horizontal="center"/>
    </xf>
    <xf numFmtId="43" fontId="0" fillId="0" borderId="0" xfId="0" applyNumberFormat="1"/>
    <xf numFmtId="0" fontId="0" fillId="7" borderId="1" xfId="0" applyFill="1" applyBorder="1"/>
    <xf numFmtId="0" fontId="0" fillId="0" borderId="0" xfId="0" applyAlignment="1">
      <alignment horizontal="center"/>
    </xf>
    <xf numFmtId="0" fontId="0" fillId="8" borderId="1" xfId="0" applyFill="1" applyBorder="1"/>
    <xf numFmtId="0" fontId="0" fillId="6" borderId="1" xfId="0" applyFill="1" applyBorder="1"/>
    <xf numFmtId="0" fontId="0" fillId="9" borderId="1" xfId="0" applyFill="1" applyBorder="1"/>
    <xf numFmtId="0" fontId="16" fillId="0" borderId="1" xfId="0" applyFont="1" applyBorder="1" applyAlignment="1">
      <alignment horizontal="center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49" fontId="19" fillId="5" borderId="1" xfId="0" applyNumberFormat="1" applyFont="1" applyFill="1" applyBorder="1" applyAlignment="1" applyProtection="1">
      <alignment horizontal="center" vertical="center" wrapText="1"/>
      <protection hidden="1"/>
    </xf>
    <xf numFmtId="49" fontId="19" fillId="5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/>
    <xf numFmtId="0" fontId="3" fillId="6" borderId="1" xfId="0" applyFont="1" applyFill="1" applyBorder="1" applyAlignment="1" applyProtection="1">
      <alignment horizontal="center" vertical="center"/>
      <protection hidden="1"/>
    </xf>
    <xf numFmtId="0" fontId="3" fillId="6" borderId="1" xfId="0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0" fillId="6" borderId="1" xfId="0" applyNumberFormat="1" applyFill="1" applyBorder="1" applyAlignment="1">
      <alignment horizontal="center"/>
    </xf>
    <xf numFmtId="1" fontId="2" fillId="11" borderId="1" xfId="0" applyNumberFormat="1" applyFont="1" applyFill="1" applyBorder="1" applyAlignment="1" applyProtection="1">
      <alignment horizontal="center" vertical="center"/>
      <protection locked="0"/>
    </xf>
    <xf numFmtId="1" fontId="3" fillId="11" borderId="1" xfId="0" applyNumberFormat="1" applyFont="1" applyFill="1" applyBorder="1" applyAlignment="1" applyProtection="1">
      <alignment horizontal="center" vertical="center"/>
      <protection locked="0"/>
    </xf>
    <xf numFmtId="0" fontId="7" fillId="14" borderId="5" xfId="0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 vertical="center"/>
    </xf>
    <xf numFmtId="1" fontId="7" fillId="6" borderId="8" xfId="0" applyNumberFormat="1" applyFont="1" applyFill="1" applyBorder="1" applyAlignment="1">
      <alignment horizontal="center" vertical="center"/>
    </xf>
    <xf numFmtId="1" fontId="7" fillId="14" borderId="8" xfId="0" applyNumberFormat="1" applyFont="1" applyFill="1" applyBorder="1" applyAlignment="1">
      <alignment horizontal="center" vertical="center"/>
    </xf>
    <xf numFmtId="1" fontId="7" fillId="15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 applyProtection="1">
      <alignment horizontal="center" vertical="center"/>
      <protection hidden="1"/>
    </xf>
    <xf numFmtId="0" fontId="22" fillId="5" borderId="1" xfId="0" applyFont="1" applyFill="1" applyBorder="1" applyAlignment="1" applyProtection="1">
      <alignment horizontal="center" vertical="center" wrapText="1"/>
      <protection hidden="1"/>
    </xf>
    <xf numFmtId="49" fontId="6" fillId="5" borderId="1" xfId="0" applyNumberFormat="1" applyFont="1" applyFill="1" applyBorder="1" applyAlignment="1" applyProtection="1">
      <alignment horizontal="center" vertical="center"/>
      <protection hidden="1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0" fillId="0" borderId="0" xfId="0" applyAlignment="1">
      <alignment horizontal="left"/>
    </xf>
    <xf numFmtId="0" fontId="16" fillId="0" borderId="0" xfId="0" applyFont="1" applyBorder="1" applyAlignment="1">
      <alignment horizontal="center"/>
    </xf>
    <xf numFmtId="0" fontId="0" fillId="0" borderId="0" xfId="0" applyBorder="1"/>
    <xf numFmtId="0" fontId="16" fillId="4" borderId="1" xfId="0" applyFont="1" applyFill="1" applyBorder="1" applyAlignment="1">
      <alignment horizontal="left"/>
    </xf>
    <xf numFmtId="164" fontId="0" fillId="0" borderId="1" xfId="1" applyNumberFormat="1" applyFont="1" applyBorder="1"/>
    <xf numFmtId="164" fontId="16" fillId="0" borderId="1" xfId="1" applyNumberFormat="1" applyFont="1" applyBorder="1" applyAlignment="1">
      <alignment horizontal="center"/>
    </xf>
    <xf numFmtId="164" fontId="0" fillId="0" borderId="0" xfId="1" applyNumberFormat="1" applyFont="1"/>
    <xf numFmtId="164" fontId="16" fillId="0" borderId="1" xfId="1" applyNumberFormat="1" applyFont="1" applyBorder="1" applyAlignment="1"/>
    <xf numFmtId="0" fontId="16" fillId="4" borderId="6" xfId="0" applyFont="1" applyFill="1" applyBorder="1" applyAlignment="1">
      <alignment horizontal="left"/>
    </xf>
    <xf numFmtId="164" fontId="0" fillId="11" borderId="1" xfId="1" applyNumberFormat="1" applyFont="1" applyFill="1" applyBorder="1"/>
    <xf numFmtId="165" fontId="9" fillId="0" borderId="1" xfId="6" applyNumberFormat="1" applyFont="1" applyBorder="1" applyAlignment="1" applyProtection="1">
      <alignment horizontal="center" vertical="center" wrapText="1"/>
      <protection hidden="1"/>
    </xf>
    <xf numFmtId="165" fontId="0" fillId="0" borderId="1" xfId="6" applyNumberFormat="1" applyFont="1" applyBorder="1"/>
    <xf numFmtId="165" fontId="0" fillId="0" borderId="1" xfId="6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4" borderId="1" xfId="0" applyFill="1" applyBorder="1"/>
    <xf numFmtId="164" fontId="0" fillId="4" borderId="1" xfId="1" applyNumberFormat="1" applyFont="1" applyFill="1" applyBorder="1"/>
    <xf numFmtId="164" fontId="0" fillId="0" borderId="1" xfId="0" applyNumberFormat="1" applyBorder="1"/>
    <xf numFmtId="9" fontId="0" fillId="0" borderId="1" xfId="2" applyFont="1" applyBorder="1"/>
    <xf numFmtId="9" fontId="0" fillId="0" borderId="1" xfId="0" applyNumberFormat="1" applyBorder="1"/>
    <xf numFmtId="164" fontId="7" fillId="6" borderId="1" xfId="0" applyNumberFormat="1" applyFont="1" applyFill="1" applyBorder="1"/>
    <xf numFmtId="14" fontId="16" fillId="0" borderId="2" xfId="0" applyNumberFormat="1" applyFont="1" applyBorder="1" applyAlignment="1">
      <alignment horizontal="center"/>
    </xf>
    <xf numFmtId="14" fontId="16" fillId="0" borderId="2" xfId="0" applyNumberFormat="1" applyFont="1" applyFill="1" applyBorder="1" applyAlignment="1">
      <alignment horizontal="center"/>
    </xf>
    <xf numFmtId="14" fontId="16" fillId="0" borderId="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left"/>
    </xf>
    <xf numFmtId="164" fontId="16" fillId="0" borderId="1" xfId="1" applyNumberFormat="1" applyFont="1" applyFill="1" applyBorder="1" applyAlignment="1"/>
    <xf numFmtId="0" fontId="17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0" fillId="16" borderId="1" xfId="0" applyFill="1" applyBorder="1"/>
    <xf numFmtId="164" fontId="0" fillId="0" borderId="0" xfId="0" applyNumberFormat="1"/>
    <xf numFmtId="0" fontId="0" fillId="17" borderId="1" xfId="0" applyFill="1" applyBorder="1"/>
    <xf numFmtId="164" fontId="0" fillId="17" borderId="1" xfId="0" applyNumberForma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49" fontId="19" fillId="5" borderId="9" xfId="0" applyNumberFormat="1" applyFont="1" applyFill="1" applyBorder="1" applyAlignment="1" applyProtection="1">
      <alignment horizontal="center" vertical="center" wrapText="1"/>
      <protection hidden="1"/>
    </xf>
    <xf numFmtId="49" fontId="19" fillId="5" borderId="10" xfId="0" applyNumberFormat="1" applyFont="1" applyFill="1" applyBorder="1" applyAlignment="1" applyProtection="1">
      <alignment horizontal="center" vertical="center" wrapText="1"/>
      <protection hidden="1"/>
    </xf>
    <xf numFmtId="49" fontId="19" fillId="5" borderId="0" xfId="0" applyNumberFormat="1" applyFont="1" applyFill="1" applyBorder="1" applyAlignment="1" applyProtection="1">
      <alignment horizontal="center" vertical="center" wrapText="1"/>
      <protection hidden="1"/>
    </xf>
    <xf numFmtId="49" fontId="19" fillId="5" borderId="1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6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49" fontId="6" fillId="5" borderId="1" xfId="0" applyNumberFormat="1" applyFont="1" applyFill="1" applyBorder="1" applyAlignment="1" applyProtection="1">
      <alignment horizontal="center" vertical="center"/>
      <protection hidden="1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49" fontId="6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1" xfId="0" applyFont="1" applyFill="1" applyBorder="1" applyAlignment="1">
      <alignment horizontal="center" vertical="center" wrapText="1"/>
    </xf>
    <xf numFmtId="49" fontId="20" fillId="11" borderId="1" xfId="0" applyNumberFormat="1" applyFont="1" applyFill="1" applyBorder="1" applyAlignment="1" applyProtection="1">
      <alignment horizontal="center" vertical="center" wrapText="1"/>
      <protection hidden="1"/>
    </xf>
    <xf numFmtId="0" fontId="19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49" fontId="20" fillId="10" borderId="1" xfId="0" applyNumberFormat="1" applyFont="1" applyFill="1" applyBorder="1" applyAlignment="1" applyProtection="1">
      <alignment horizontal="center" vertical="center" wrapText="1"/>
      <protection hidden="1"/>
    </xf>
    <xf numFmtId="49" fontId="20" fillId="12" borderId="1" xfId="0" applyNumberFormat="1" applyFont="1" applyFill="1" applyBorder="1" applyAlignment="1" applyProtection="1">
      <alignment horizontal="center" vertical="center" wrapText="1"/>
      <protection hidden="1"/>
    </xf>
    <xf numFmtId="49" fontId="19" fillId="10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49" fontId="20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20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1" fillId="13" borderId="6" xfId="0" applyFont="1" applyFill="1" applyBorder="1" applyAlignment="1" applyProtection="1">
      <alignment horizontal="center" vertical="center" wrapText="1"/>
      <protection locked="0"/>
    </xf>
    <xf numFmtId="0" fontId="11" fillId="13" borderId="3" xfId="0" applyFont="1" applyFill="1" applyBorder="1" applyAlignment="1" applyProtection="1">
      <alignment horizontal="center" vertical="center" wrapText="1"/>
      <protection locked="0"/>
    </xf>
    <xf numFmtId="0" fontId="11" fillId="13" borderId="7" xfId="0" applyFont="1" applyFill="1" applyBorder="1" applyAlignment="1" applyProtection="1">
      <alignment horizontal="center" vertical="center" wrapText="1"/>
      <protection locked="0"/>
    </xf>
    <xf numFmtId="0" fontId="7" fillId="14" borderId="6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1" fontId="7" fillId="7" borderId="6" xfId="0" applyNumberFormat="1" applyFont="1" applyFill="1" applyBorder="1" applyAlignment="1">
      <alignment horizontal="center" vertical="center"/>
    </xf>
    <xf numFmtId="1" fontId="7" fillId="7" borderId="7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1" fontId="7" fillId="11" borderId="6" xfId="0" applyNumberFormat="1" applyFont="1" applyFill="1" applyBorder="1" applyAlignment="1">
      <alignment horizontal="center" vertical="center"/>
    </xf>
    <xf numFmtId="1" fontId="7" fillId="11" borderId="7" xfId="0" applyNumberFormat="1" applyFont="1" applyFill="1" applyBorder="1" applyAlignment="1">
      <alignment horizontal="center" vertical="center"/>
    </xf>
  </cellXfs>
  <cellStyles count="9">
    <cellStyle name="Millares" xfId="6" builtinId="3"/>
    <cellStyle name="Moneda" xfId="1" builtinId="4"/>
    <cellStyle name="Normal" xfId="0" builtinId="0"/>
    <cellStyle name="Normal 2" xfId="3"/>
    <cellStyle name="Normal 2 2" xfId="8"/>
    <cellStyle name="Normal 3" xfId="5"/>
    <cellStyle name="Normal 4" xfId="7"/>
    <cellStyle name="Porcentaje" xfId="2" builtinId="5"/>
    <cellStyle name="Porcentaje 2" xfId="4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FF"/>
      <color rgb="FFA8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pena\Downloads\168527%20-%20R11%20SEC%20GRAL%20ALCALDIA%20BOGO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 de Cotización General"/>
      <sheetName val="Detalle Especificaciones"/>
      <sheetName val="Detalle Bienes de Aseo y Caf"/>
      <sheetName val="Resumen - CSV"/>
      <sheetName val="Cotizacion Bienes de Aseo y Ca"/>
      <sheetName val="Cotizacion"/>
      <sheetName val="Inicio"/>
      <sheetName val="BienesPrioritarios"/>
      <sheetName val="Minimos"/>
      <sheetName val="ConsolidadoServicios"/>
      <sheetName val="solCotizacionCSV_es"/>
      <sheetName val="Listas"/>
      <sheetName val="ClasifiPersonal"/>
      <sheetName val="Maximos"/>
      <sheetName val="TablaDinamica"/>
      <sheetName val="temp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H2" t="str">
            <v>Operario de aseo y cafetería con compromiso social</v>
          </cell>
        </row>
        <row r="3">
          <cell r="H3" t="str">
            <v>Operario de aseo y cafetería</v>
          </cell>
        </row>
        <row r="4">
          <cell r="H4" t="str">
            <v>Operario de mantenimiento</v>
          </cell>
        </row>
        <row r="5">
          <cell r="H5" t="str">
            <v>Operario auxiliar</v>
          </cell>
        </row>
        <row r="6">
          <cell r="H6" t="str">
            <v>Coordinador de tiempo completo</v>
          </cell>
        </row>
        <row r="7">
          <cell r="H7" t="str">
            <v>Jardinero</v>
          </cell>
        </row>
        <row r="8">
          <cell r="H8" t="str">
            <v>Operario de mantenimiento capacitado para trabajo en alturas</v>
          </cell>
        </row>
        <row r="9">
          <cell r="H9" t="str">
            <v>Operario auxiliar capacitado para trabajo en alturas</v>
          </cell>
        </row>
        <row r="10">
          <cell r="H10" t="str">
            <v>Jardinero capacitado para trabajo en alturas</v>
          </cell>
        </row>
        <row r="11">
          <cell r="H11" t="str">
            <v>Coordinador de trabajo en alturas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8"/>
  <sheetViews>
    <sheetView tabSelected="1" workbookViewId="0">
      <selection activeCell="F18" sqref="F18:AD18"/>
    </sheetView>
  </sheetViews>
  <sheetFormatPr baseColWidth="10" defaultRowHeight="15"/>
  <cols>
    <col min="1" max="1" width="25.5703125" bestFit="1" customWidth="1"/>
    <col min="2" max="2" width="13.5703125" customWidth="1"/>
    <col min="3" max="3" width="12" customWidth="1"/>
    <col min="4" max="4" width="11.42578125" customWidth="1"/>
    <col min="5" max="5" width="16.7109375" customWidth="1"/>
    <col min="6" max="30" width="11.42578125" customWidth="1"/>
    <col min="31" max="31" width="16.28515625" bestFit="1" customWidth="1"/>
    <col min="32" max="32" width="16.7109375" bestFit="1" customWidth="1"/>
  </cols>
  <sheetData>
    <row r="1" spans="1:32" ht="67.5">
      <c r="A1" s="40" t="s">
        <v>0</v>
      </c>
      <c r="B1" s="40" t="s">
        <v>4</v>
      </c>
      <c r="C1" s="40" t="s">
        <v>13</v>
      </c>
      <c r="D1" s="40" t="s">
        <v>14</v>
      </c>
      <c r="E1" s="40" t="s">
        <v>15</v>
      </c>
      <c r="F1" s="41" t="s">
        <v>191</v>
      </c>
      <c r="G1" s="41" t="s">
        <v>194</v>
      </c>
      <c r="H1" s="41" t="s">
        <v>196</v>
      </c>
      <c r="I1" s="41" t="s">
        <v>198</v>
      </c>
      <c r="J1" s="41" t="s">
        <v>200</v>
      </c>
      <c r="K1" s="41" t="s">
        <v>202</v>
      </c>
      <c r="L1" s="41" t="s">
        <v>204</v>
      </c>
      <c r="M1" s="41" t="s">
        <v>206</v>
      </c>
      <c r="N1" s="41" t="s">
        <v>208</v>
      </c>
      <c r="O1" s="41" t="s">
        <v>210</v>
      </c>
      <c r="P1" s="41" t="s">
        <v>212</v>
      </c>
      <c r="Q1" s="41" t="s">
        <v>214</v>
      </c>
      <c r="R1" s="42" t="s">
        <v>216</v>
      </c>
      <c r="S1" s="41" t="s">
        <v>218</v>
      </c>
      <c r="T1" s="41" t="s">
        <v>220</v>
      </c>
      <c r="U1" s="41" t="s">
        <v>222</v>
      </c>
      <c r="V1" s="41" t="s">
        <v>224</v>
      </c>
      <c r="W1" s="41" t="s">
        <v>226</v>
      </c>
      <c r="X1" s="41" t="s">
        <v>228</v>
      </c>
      <c r="Y1" s="41" t="s">
        <v>230</v>
      </c>
      <c r="Z1" s="41" t="s">
        <v>232</v>
      </c>
      <c r="AA1" s="41" t="s">
        <v>234</v>
      </c>
      <c r="AB1" s="41" t="s">
        <v>236</v>
      </c>
      <c r="AC1" s="41" t="s">
        <v>238</v>
      </c>
      <c r="AD1" s="41" t="s">
        <v>240</v>
      </c>
      <c r="AE1" s="108" t="s">
        <v>303</v>
      </c>
      <c r="AF1" s="110" t="s">
        <v>304</v>
      </c>
    </row>
    <row r="2" spans="1:32" ht="44.25" customHeight="1">
      <c r="A2" s="40"/>
      <c r="B2" s="40"/>
      <c r="C2" s="40"/>
      <c r="D2" s="40"/>
      <c r="E2" s="40"/>
      <c r="F2" s="41" t="s">
        <v>57</v>
      </c>
      <c r="G2" s="41" t="s">
        <v>58</v>
      </c>
      <c r="H2" s="41" t="s">
        <v>59</v>
      </c>
      <c r="I2" s="41" t="s">
        <v>60</v>
      </c>
      <c r="J2" s="41" t="s">
        <v>61</v>
      </c>
      <c r="K2" s="41" t="s">
        <v>62</v>
      </c>
      <c r="L2" s="41" t="s">
        <v>63</v>
      </c>
      <c r="M2" s="41" t="s">
        <v>64</v>
      </c>
      <c r="N2" s="41" t="s">
        <v>65</v>
      </c>
      <c r="O2" s="41" t="s">
        <v>66</v>
      </c>
      <c r="P2" s="41" t="s">
        <v>67</v>
      </c>
      <c r="Q2" s="41" t="s">
        <v>68</v>
      </c>
      <c r="R2" s="41" t="s">
        <v>68</v>
      </c>
      <c r="S2" s="41" t="s">
        <v>69</v>
      </c>
      <c r="T2" s="41" t="s">
        <v>70</v>
      </c>
      <c r="U2" s="41" t="s">
        <v>71</v>
      </c>
      <c r="V2" s="41" t="s">
        <v>72</v>
      </c>
      <c r="W2" s="41" t="s">
        <v>73</v>
      </c>
      <c r="X2" s="41" t="s">
        <v>74</v>
      </c>
      <c r="Y2" s="41" t="s">
        <v>75</v>
      </c>
      <c r="Z2" s="41" t="s">
        <v>76</v>
      </c>
      <c r="AA2" s="41" t="s">
        <v>77</v>
      </c>
      <c r="AB2" s="41" t="s">
        <v>78</v>
      </c>
      <c r="AC2" s="41" t="s">
        <v>79</v>
      </c>
      <c r="AD2" s="41" t="s">
        <v>80</v>
      </c>
      <c r="AE2" s="109"/>
      <c r="AF2" s="111"/>
    </row>
    <row r="3" spans="1:32">
      <c r="A3" s="65" t="s">
        <v>18</v>
      </c>
      <c r="B3" s="80">
        <v>2465868</v>
      </c>
      <c r="C3" s="81">
        <f>B3/30</f>
        <v>82195.600000000006</v>
      </c>
      <c r="D3" s="1">
        <v>130</v>
      </c>
      <c r="E3" s="74">
        <f>B3*D3</f>
        <v>320562840</v>
      </c>
      <c r="F3" s="100">
        <v>392</v>
      </c>
      <c r="G3" s="100">
        <v>134</v>
      </c>
      <c r="H3" s="100">
        <v>26</v>
      </c>
      <c r="I3" s="100">
        <v>26</v>
      </c>
      <c r="J3" s="100">
        <v>103</v>
      </c>
      <c r="K3" s="100">
        <v>94</v>
      </c>
      <c r="L3" s="100">
        <v>78</v>
      </c>
      <c r="M3" s="100">
        <v>52</v>
      </c>
      <c r="N3" s="100">
        <v>61</v>
      </c>
      <c r="O3" s="100">
        <v>102</v>
      </c>
      <c r="P3" s="100">
        <v>71</v>
      </c>
      <c r="Q3" s="100">
        <v>26</v>
      </c>
      <c r="R3" s="100">
        <v>26</v>
      </c>
      <c r="S3" s="100">
        <v>24</v>
      </c>
      <c r="T3" s="100">
        <v>26</v>
      </c>
      <c r="U3" s="100">
        <v>52</v>
      </c>
      <c r="V3" s="100">
        <v>13</v>
      </c>
      <c r="W3" s="100">
        <v>50</v>
      </c>
      <c r="X3" s="100">
        <v>26</v>
      </c>
      <c r="Y3" s="100">
        <v>39</v>
      </c>
      <c r="Z3" s="100">
        <v>24</v>
      </c>
      <c r="AA3" s="100">
        <f>26+13</f>
        <v>39</v>
      </c>
      <c r="AB3" s="100">
        <v>37</v>
      </c>
      <c r="AC3" s="100">
        <v>26</v>
      </c>
      <c r="AD3" s="100">
        <v>26</v>
      </c>
      <c r="AE3" s="69">
        <f>SUM(F3:AD3)</f>
        <v>1573</v>
      </c>
      <c r="AF3" s="74">
        <f>+C3*AE3</f>
        <v>129293678.80000001</v>
      </c>
    </row>
    <row r="4" spans="1:32" ht="22.5">
      <c r="A4" s="66" t="s">
        <v>19</v>
      </c>
      <c r="B4" s="80">
        <v>2465868</v>
      </c>
      <c r="C4" s="81">
        <f>B4/30</f>
        <v>82195.600000000006</v>
      </c>
      <c r="D4" s="2">
        <v>40</v>
      </c>
      <c r="E4" s="74">
        <f>B4*D4</f>
        <v>98634720</v>
      </c>
      <c r="F4" s="100">
        <v>151</v>
      </c>
      <c r="G4" s="100">
        <v>27</v>
      </c>
      <c r="H4" s="100">
        <v>26</v>
      </c>
      <c r="I4" s="100"/>
      <c r="J4" s="100">
        <v>13</v>
      </c>
      <c r="K4" s="100"/>
      <c r="L4" s="100"/>
      <c r="M4" s="100"/>
      <c r="N4" s="100">
        <v>13</v>
      </c>
      <c r="O4" s="100">
        <v>26</v>
      </c>
      <c r="P4" s="100">
        <v>21</v>
      </c>
      <c r="Q4" s="100"/>
      <c r="R4" s="100"/>
      <c r="S4" s="100">
        <v>13</v>
      </c>
      <c r="T4" s="100">
        <v>13</v>
      </c>
      <c r="U4" s="100">
        <v>13</v>
      </c>
      <c r="V4" s="100"/>
      <c r="W4" s="100">
        <v>26</v>
      </c>
      <c r="X4" s="100">
        <v>13</v>
      </c>
      <c r="Y4" s="100">
        <v>13</v>
      </c>
      <c r="Z4" s="100">
        <v>13</v>
      </c>
      <c r="AA4" s="100"/>
      <c r="AB4" s="100">
        <v>13</v>
      </c>
      <c r="AC4" s="100"/>
      <c r="AD4" s="100"/>
      <c r="AE4" s="69">
        <f t="shared" ref="AE4:AE7" si="0">SUM(F4:AD4)</f>
        <v>394</v>
      </c>
      <c r="AF4" s="74">
        <f t="shared" ref="AF4:AF7" si="1">+C4*AE4</f>
        <v>32385066.400000002</v>
      </c>
    </row>
    <row r="5" spans="1:32">
      <c r="A5" s="64" t="s">
        <v>20</v>
      </c>
      <c r="B5" s="80">
        <v>2465868</v>
      </c>
      <c r="C5" s="82">
        <f>B5/30</f>
        <v>82195.600000000006</v>
      </c>
      <c r="D5" s="1">
        <v>5</v>
      </c>
      <c r="E5" s="74">
        <f>B5*D5</f>
        <v>12329340</v>
      </c>
      <c r="F5" s="100">
        <v>39</v>
      </c>
      <c r="G5" s="100"/>
      <c r="H5" s="100"/>
      <c r="I5" s="100"/>
      <c r="J5" s="100">
        <v>13</v>
      </c>
      <c r="K5" s="100"/>
      <c r="L5" s="100"/>
      <c r="M5" s="100"/>
      <c r="N5" s="100">
        <v>13</v>
      </c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84">
        <f t="shared" si="0"/>
        <v>65</v>
      </c>
      <c r="AF5" s="85">
        <f t="shared" si="1"/>
        <v>5342714</v>
      </c>
    </row>
    <row r="6" spans="1:32">
      <c r="A6" s="64" t="s">
        <v>21</v>
      </c>
      <c r="B6" s="80">
        <v>2465868</v>
      </c>
      <c r="C6" s="82">
        <f>B6/30</f>
        <v>82195.600000000006</v>
      </c>
      <c r="D6" s="3">
        <v>5</v>
      </c>
      <c r="E6" s="83">
        <f>B6*D6</f>
        <v>12329340</v>
      </c>
      <c r="F6" s="100">
        <v>13</v>
      </c>
      <c r="G6" s="100">
        <v>13</v>
      </c>
      <c r="H6" s="100">
        <v>13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>
        <v>11</v>
      </c>
      <c r="X6" s="100"/>
      <c r="Y6" s="100"/>
      <c r="Z6" s="100"/>
      <c r="AA6" s="100"/>
      <c r="AB6" s="100"/>
      <c r="AC6" s="100"/>
      <c r="AD6" s="100"/>
      <c r="AE6" s="69">
        <f>SUM(F6:AD6)</f>
        <v>50</v>
      </c>
      <c r="AF6" s="74">
        <f t="shared" si="1"/>
        <v>4109780.0000000005</v>
      </c>
    </row>
    <row r="7" spans="1:32">
      <c r="A7" s="64" t="s">
        <v>22</v>
      </c>
      <c r="B7" s="80">
        <v>2465868</v>
      </c>
      <c r="C7" s="82">
        <f>B7/30</f>
        <v>82195.600000000006</v>
      </c>
      <c r="D7" s="3">
        <v>5</v>
      </c>
      <c r="E7" s="74">
        <f>B7*D7</f>
        <v>12329340</v>
      </c>
      <c r="F7" s="100">
        <v>26</v>
      </c>
      <c r="G7" s="100"/>
      <c r="H7" s="100"/>
      <c r="I7" s="100"/>
      <c r="J7" s="100">
        <v>13</v>
      </c>
      <c r="K7" s="100"/>
      <c r="L7" s="100"/>
      <c r="M7" s="100"/>
      <c r="N7" s="100"/>
      <c r="O7" s="100"/>
      <c r="P7" s="100">
        <v>13</v>
      </c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84">
        <f t="shared" si="0"/>
        <v>52</v>
      </c>
      <c r="AF7" s="85">
        <f t="shared" si="1"/>
        <v>4274171.2</v>
      </c>
    </row>
    <row r="8" spans="1:32" ht="22.5">
      <c r="A8" s="64" t="s">
        <v>16</v>
      </c>
      <c r="B8" s="10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6"/>
      <c r="AE8" s="69">
        <f>SUM(AE3:AE7)</f>
        <v>2134</v>
      </c>
      <c r="AF8" s="74">
        <f>+AF3+AF4+AF5+AF6+AF7</f>
        <v>175405410.40000001</v>
      </c>
    </row>
    <row r="9" spans="1:32" ht="22.5">
      <c r="A9" s="64" t="s">
        <v>17</v>
      </c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6"/>
      <c r="AF9" s="86">
        <f>+'ENTREGA EN MARZO '!I166</f>
        <v>1207686.5583333322</v>
      </c>
    </row>
    <row r="10" spans="1:32">
      <c r="A10" s="64" t="s">
        <v>9</v>
      </c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6"/>
      <c r="AF10" s="86">
        <f>+AF8+AF9</f>
        <v>176613096.95833334</v>
      </c>
    </row>
    <row r="11" spans="1:32">
      <c r="A11" s="64" t="s">
        <v>10</v>
      </c>
      <c r="B11" s="104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6"/>
      <c r="AE11" s="87">
        <v>0.1</v>
      </c>
      <c r="AF11" s="74">
        <f>+AF10*AE11</f>
        <v>17661309.695833337</v>
      </c>
    </row>
    <row r="12" spans="1:32">
      <c r="A12" s="64" t="s">
        <v>11</v>
      </c>
      <c r="B12" s="104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6"/>
      <c r="AE12" s="88">
        <v>0.19</v>
      </c>
      <c r="AF12" s="74">
        <f>+AF11*AE12</f>
        <v>3355648.8422083338</v>
      </c>
    </row>
    <row r="13" spans="1:32">
      <c r="A13" s="64" t="s">
        <v>305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89">
        <f>+AF10+AF11+AF12</f>
        <v>197630055.49637499</v>
      </c>
    </row>
    <row r="14" spans="1:32">
      <c r="AE14" t="s">
        <v>309</v>
      </c>
      <c r="AF14" s="76">
        <v>170384455</v>
      </c>
    </row>
    <row r="15" spans="1:32">
      <c r="AE15" s="102" t="s">
        <v>310</v>
      </c>
      <c r="AF15" s="103">
        <f>+AF13-AF14</f>
        <v>27245600.496374995</v>
      </c>
    </row>
    <row r="17" spans="6:32">
      <c r="AF17" s="101"/>
    </row>
    <row r="18" spans="6:32">
      <c r="F18">
        <f>+F3+F4+F5+F6+F7</f>
        <v>621</v>
      </c>
      <c r="G18">
        <f t="shared" ref="G18:AD18" si="2">+G3+G4+G5+G6+G7</f>
        <v>174</v>
      </c>
      <c r="H18">
        <f t="shared" si="2"/>
        <v>65</v>
      </c>
      <c r="I18">
        <f t="shared" si="2"/>
        <v>26</v>
      </c>
      <c r="J18">
        <f t="shared" si="2"/>
        <v>142</v>
      </c>
      <c r="K18">
        <f t="shared" si="2"/>
        <v>94</v>
      </c>
      <c r="L18">
        <f t="shared" si="2"/>
        <v>78</v>
      </c>
      <c r="M18">
        <f t="shared" si="2"/>
        <v>52</v>
      </c>
      <c r="N18">
        <f t="shared" si="2"/>
        <v>87</v>
      </c>
      <c r="O18">
        <f t="shared" si="2"/>
        <v>128</v>
      </c>
      <c r="P18">
        <f t="shared" si="2"/>
        <v>105</v>
      </c>
      <c r="Q18">
        <f t="shared" si="2"/>
        <v>26</v>
      </c>
      <c r="R18">
        <f t="shared" si="2"/>
        <v>26</v>
      </c>
      <c r="S18">
        <f t="shared" si="2"/>
        <v>37</v>
      </c>
      <c r="T18">
        <f t="shared" si="2"/>
        <v>39</v>
      </c>
      <c r="U18">
        <f t="shared" si="2"/>
        <v>65</v>
      </c>
      <c r="V18">
        <f t="shared" si="2"/>
        <v>13</v>
      </c>
      <c r="W18">
        <f t="shared" si="2"/>
        <v>87</v>
      </c>
      <c r="X18">
        <f t="shared" si="2"/>
        <v>39</v>
      </c>
      <c r="Y18">
        <f t="shared" si="2"/>
        <v>52</v>
      </c>
      <c r="Z18">
        <f t="shared" si="2"/>
        <v>37</v>
      </c>
      <c r="AA18">
        <f t="shared" si="2"/>
        <v>39</v>
      </c>
      <c r="AB18">
        <f t="shared" si="2"/>
        <v>50</v>
      </c>
      <c r="AC18">
        <f t="shared" si="2"/>
        <v>26</v>
      </c>
      <c r="AD18">
        <f t="shared" si="2"/>
        <v>26</v>
      </c>
    </row>
  </sheetData>
  <mergeCells count="8">
    <mergeCell ref="B12:AD12"/>
    <mergeCell ref="B13:AE13"/>
    <mergeCell ref="AE1:AE2"/>
    <mergeCell ref="AF1:AF2"/>
    <mergeCell ref="B8:AD8"/>
    <mergeCell ref="B9:AE9"/>
    <mergeCell ref="B10:AE10"/>
    <mergeCell ref="B11:AD1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166"/>
  <sheetViews>
    <sheetView topLeftCell="C142" workbookViewId="0">
      <selection activeCell="I166" sqref="I166"/>
    </sheetView>
  </sheetViews>
  <sheetFormatPr baseColWidth="10" defaultRowHeight="15"/>
  <cols>
    <col min="2" max="2" width="11.42578125" style="70" hidden="1" customWidth="1"/>
    <col min="3" max="3" width="38.140625" style="70" customWidth="1"/>
    <col min="5" max="5" width="11.5703125" style="70"/>
    <col min="6" max="8" width="11.5703125" style="76"/>
    <col min="9" max="9" width="12.140625" style="76" customWidth="1"/>
  </cols>
  <sheetData>
    <row r="1" spans="1:9" ht="27.6" customHeight="1">
      <c r="A1" s="93" t="s">
        <v>132</v>
      </c>
      <c r="B1" s="93" t="s">
        <v>133</v>
      </c>
      <c r="C1" s="93" t="s">
        <v>134</v>
      </c>
      <c r="D1" s="93" t="s">
        <v>135</v>
      </c>
      <c r="E1" s="93" t="s">
        <v>250</v>
      </c>
      <c r="F1" s="93" t="s">
        <v>271</v>
      </c>
      <c r="G1" s="93" t="s">
        <v>273</v>
      </c>
      <c r="H1" s="93" t="s">
        <v>274</v>
      </c>
      <c r="I1" s="93" t="s">
        <v>272</v>
      </c>
    </row>
    <row r="2" spans="1:9">
      <c r="A2" s="90">
        <v>45371</v>
      </c>
      <c r="B2" s="97" t="s">
        <v>136</v>
      </c>
      <c r="C2" s="98" t="s">
        <v>137</v>
      </c>
      <c r="D2" s="39">
        <v>12</v>
      </c>
      <c r="E2" s="73" t="s">
        <v>269</v>
      </c>
      <c r="F2" s="74">
        <v>9943.5</v>
      </c>
      <c r="G2" s="74">
        <f>+F2/30</f>
        <v>331.45</v>
      </c>
      <c r="H2" s="74">
        <f t="shared" ref="H2:H40" si="0">+G2*11</f>
        <v>3645.95</v>
      </c>
      <c r="I2" s="74">
        <f>+D2*H2</f>
        <v>43751.399999999994</v>
      </c>
    </row>
    <row r="3" spans="1:9">
      <c r="A3" s="90">
        <v>45371</v>
      </c>
      <c r="B3" s="97"/>
      <c r="C3" s="98" t="s">
        <v>138</v>
      </c>
      <c r="D3" s="39">
        <v>1</v>
      </c>
      <c r="E3" s="73" t="s">
        <v>269</v>
      </c>
      <c r="F3" s="74">
        <v>4357.5</v>
      </c>
      <c r="G3" s="74">
        <f t="shared" ref="G3:G66" si="1">+F3/30</f>
        <v>145.25</v>
      </c>
      <c r="H3" s="74">
        <f t="shared" si="0"/>
        <v>1597.75</v>
      </c>
      <c r="I3" s="74">
        <f t="shared" ref="I3:I66" si="2">+D3*H3</f>
        <v>1597.75</v>
      </c>
    </row>
    <row r="4" spans="1:9">
      <c r="A4" s="90">
        <v>45371</v>
      </c>
      <c r="B4" s="97"/>
      <c r="C4" s="98" t="s">
        <v>138</v>
      </c>
      <c r="D4" s="39">
        <v>1</v>
      </c>
      <c r="E4" s="73" t="s">
        <v>269</v>
      </c>
      <c r="F4" s="74">
        <v>4357.5</v>
      </c>
      <c r="G4" s="74">
        <f t="shared" si="1"/>
        <v>145.25</v>
      </c>
      <c r="H4" s="74">
        <f t="shared" si="0"/>
        <v>1597.75</v>
      </c>
      <c r="I4" s="74">
        <f t="shared" si="2"/>
        <v>1597.75</v>
      </c>
    </row>
    <row r="5" spans="1:9">
      <c r="A5" s="90">
        <v>45371</v>
      </c>
      <c r="B5" s="97"/>
      <c r="C5" s="98" t="s">
        <v>138</v>
      </c>
      <c r="D5" s="39">
        <v>1</v>
      </c>
      <c r="E5" s="73" t="s">
        <v>269</v>
      </c>
      <c r="F5" s="74">
        <v>4357.5</v>
      </c>
      <c r="G5" s="74">
        <f t="shared" si="1"/>
        <v>145.25</v>
      </c>
      <c r="H5" s="74">
        <f t="shared" si="0"/>
        <v>1597.75</v>
      </c>
      <c r="I5" s="74">
        <f t="shared" si="2"/>
        <v>1597.75</v>
      </c>
    </row>
    <row r="6" spans="1:9">
      <c r="A6" s="90">
        <v>45371</v>
      </c>
      <c r="B6" s="97"/>
      <c r="C6" s="98" t="s">
        <v>138</v>
      </c>
      <c r="D6" s="39">
        <v>1</v>
      </c>
      <c r="E6" s="73" t="s">
        <v>269</v>
      </c>
      <c r="F6" s="74">
        <v>4357.5</v>
      </c>
      <c r="G6" s="74">
        <f t="shared" si="1"/>
        <v>145.25</v>
      </c>
      <c r="H6" s="74">
        <f t="shared" si="0"/>
        <v>1597.75</v>
      </c>
      <c r="I6" s="74">
        <f t="shared" si="2"/>
        <v>1597.75</v>
      </c>
    </row>
    <row r="7" spans="1:9">
      <c r="A7" s="90">
        <v>45371</v>
      </c>
      <c r="B7" s="97"/>
      <c r="C7" s="98" t="s">
        <v>139</v>
      </c>
      <c r="D7" s="39">
        <v>1</v>
      </c>
      <c r="E7" s="73" t="s">
        <v>269</v>
      </c>
      <c r="F7" s="74">
        <v>7204</v>
      </c>
      <c r="G7" s="74">
        <f t="shared" si="1"/>
        <v>240.13333333333333</v>
      </c>
      <c r="H7" s="74">
        <f t="shared" si="0"/>
        <v>2641.4666666666667</v>
      </c>
      <c r="I7" s="74">
        <f t="shared" si="2"/>
        <v>2641.4666666666667</v>
      </c>
    </row>
    <row r="8" spans="1:9">
      <c r="A8" s="90">
        <v>45371</v>
      </c>
      <c r="B8" s="97"/>
      <c r="C8" s="98" t="s">
        <v>139</v>
      </c>
      <c r="D8" s="39">
        <v>1</v>
      </c>
      <c r="E8" s="73" t="s">
        <v>269</v>
      </c>
      <c r="F8" s="74">
        <v>7204</v>
      </c>
      <c r="G8" s="74">
        <f t="shared" si="1"/>
        <v>240.13333333333333</v>
      </c>
      <c r="H8" s="74">
        <f t="shared" si="0"/>
        <v>2641.4666666666667</v>
      </c>
      <c r="I8" s="74">
        <f t="shared" si="2"/>
        <v>2641.4666666666667</v>
      </c>
    </row>
    <row r="9" spans="1:9">
      <c r="A9" s="90">
        <v>45371</v>
      </c>
      <c r="B9" s="97"/>
      <c r="C9" s="98" t="s">
        <v>139</v>
      </c>
      <c r="D9" s="39">
        <v>1</v>
      </c>
      <c r="E9" s="73" t="s">
        <v>269</v>
      </c>
      <c r="F9" s="74">
        <v>7204</v>
      </c>
      <c r="G9" s="74">
        <f t="shared" si="1"/>
        <v>240.13333333333333</v>
      </c>
      <c r="H9" s="74">
        <f t="shared" si="0"/>
        <v>2641.4666666666667</v>
      </c>
      <c r="I9" s="74">
        <f t="shared" si="2"/>
        <v>2641.4666666666667</v>
      </c>
    </row>
    <row r="10" spans="1:9">
      <c r="A10" s="90">
        <v>45371</v>
      </c>
      <c r="B10" s="97" t="s">
        <v>140</v>
      </c>
      <c r="C10" s="98" t="s">
        <v>141</v>
      </c>
      <c r="D10" s="39">
        <v>1</v>
      </c>
      <c r="E10" s="73" t="s">
        <v>269</v>
      </c>
      <c r="F10" s="74">
        <v>17405.599999999999</v>
      </c>
      <c r="G10" s="74">
        <f t="shared" si="1"/>
        <v>580.18666666666661</v>
      </c>
      <c r="H10" s="74">
        <f t="shared" si="0"/>
        <v>6382.0533333333324</v>
      </c>
      <c r="I10" s="74">
        <f t="shared" si="2"/>
        <v>6382.0533333333324</v>
      </c>
    </row>
    <row r="11" spans="1:9">
      <c r="A11" s="90">
        <v>45371</v>
      </c>
      <c r="B11" s="97" t="s">
        <v>142</v>
      </c>
      <c r="C11" s="98" t="s">
        <v>141</v>
      </c>
      <c r="D11" s="39">
        <v>1</v>
      </c>
      <c r="E11" s="73" t="s">
        <v>269</v>
      </c>
      <c r="F11" s="74">
        <v>17405.599999999999</v>
      </c>
      <c r="G11" s="74">
        <f t="shared" si="1"/>
        <v>580.18666666666661</v>
      </c>
      <c r="H11" s="74">
        <f t="shared" si="0"/>
        <v>6382.0533333333324</v>
      </c>
      <c r="I11" s="74">
        <f t="shared" si="2"/>
        <v>6382.0533333333324</v>
      </c>
    </row>
    <row r="12" spans="1:9">
      <c r="A12" s="92">
        <v>45371</v>
      </c>
      <c r="B12" s="97" t="s">
        <v>143</v>
      </c>
      <c r="C12" s="98" t="s">
        <v>144</v>
      </c>
      <c r="D12" s="39">
        <v>1</v>
      </c>
      <c r="E12" s="73" t="s">
        <v>269</v>
      </c>
      <c r="F12" s="74">
        <v>55097.25</v>
      </c>
      <c r="G12" s="74">
        <f t="shared" si="1"/>
        <v>1836.575</v>
      </c>
      <c r="H12" s="74">
        <f t="shared" si="0"/>
        <v>20202.325000000001</v>
      </c>
      <c r="I12" s="74">
        <f t="shared" si="2"/>
        <v>20202.325000000001</v>
      </c>
    </row>
    <row r="13" spans="1:9">
      <c r="A13" s="92">
        <v>45371</v>
      </c>
      <c r="B13" s="97" t="s">
        <v>145</v>
      </c>
      <c r="C13" s="98" t="s">
        <v>144</v>
      </c>
      <c r="D13" s="39">
        <v>1</v>
      </c>
      <c r="E13" s="73" t="s">
        <v>269</v>
      </c>
      <c r="F13" s="74">
        <v>55097.25</v>
      </c>
      <c r="G13" s="74">
        <f t="shared" si="1"/>
        <v>1836.575</v>
      </c>
      <c r="H13" s="74">
        <f t="shared" si="0"/>
        <v>20202.325000000001</v>
      </c>
      <c r="I13" s="74">
        <f t="shared" si="2"/>
        <v>20202.325000000001</v>
      </c>
    </row>
    <row r="14" spans="1:9">
      <c r="A14" s="92">
        <v>45371</v>
      </c>
      <c r="B14" s="97" t="s">
        <v>146</v>
      </c>
      <c r="C14" s="98" t="s">
        <v>144</v>
      </c>
      <c r="D14" s="39">
        <v>1</v>
      </c>
      <c r="E14" s="73" t="s">
        <v>269</v>
      </c>
      <c r="F14" s="74">
        <v>55097.25</v>
      </c>
      <c r="G14" s="74">
        <f t="shared" si="1"/>
        <v>1836.575</v>
      </c>
      <c r="H14" s="74">
        <f t="shared" si="0"/>
        <v>20202.325000000001</v>
      </c>
      <c r="I14" s="74">
        <f t="shared" si="2"/>
        <v>20202.325000000001</v>
      </c>
    </row>
    <row r="15" spans="1:9">
      <c r="A15" s="92">
        <v>45371</v>
      </c>
      <c r="B15" s="97" t="s">
        <v>147</v>
      </c>
      <c r="C15" s="98" t="s">
        <v>148</v>
      </c>
      <c r="D15" s="39">
        <v>1</v>
      </c>
      <c r="E15" s="73" t="s">
        <v>269</v>
      </c>
      <c r="F15" s="74">
        <v>87613.5</v>
      </c>
      <c r="G15" s="74">
        <f t="shared" si="1"/>
        <v>2920.45</v>
      </c>
      <c r="H15" s="74">
        <f t="shared" si="0"/>
        <v>32124.949999999997</v>
      </c>
      <c r="I15" s="74">
        <f t="shared" si="2"/>
        <v>32124.949999999997</v>
      </c>
    </row>
    <row r="16" spans="1:9">
      <c r="A16" s="92">
        <v>45371</v>
      </c>
      <c r="B16" s="97" t="s">
        <v>149</v>
      </c>
      <c r="C16" s="98" t="s">
        <v>148</v>
      </c>
      <c r="D16" s="39">
        <v>1</v>
      </c>
      <c r="E16" s="73" t="s">
        <v>269</v>
      </c>
      <c r="F16" s="74">
        <v>87613.5</v>
      </c>
      <c r="G16" s="74">
        <f t="shared" si="1"/>
        <v>2920.45</v>
      </c>
      <c r="H16" s="74">
        <f t="shared" si="0"/>
        <v>32124.949999999997</v>
      </c>
      <c r="I16" s="74">
        <f t="shared" si="2"/>
        <v>32124.949999999997</v>
      </c>
    </row>
    <row r="17" spans="1:9">
      <c r="A17" s="92">
        <v>45371</v>
      </c>
      <c r="B17" s="97" t="s">
        <v>150</v>
      </c>
      <c r="C17" s="98" t="s">
        <v>148</v>
      </c>
      <c r="D17" s="39">
        <v>1</v>
      </c>
      <c r="E17" s="73" t="s">
        <v>269</v>
      </c>
      <c r="F17" s="74">
        <v>87613.5</v>
      </c>
      <c r="G17" s="74">
        <f t="shared" si="1"/>
        <v>2920.45</v>
      </c>
      <c r="H17" s="74">
        <f t="shared" si="0"/>
        <v>32124.949999999997</v>
      </c>
      <c r="I17" s="74">
        <f t="shared" si="2"/>
        <v>32124.949999999997</v>
      </c>
    </row>
    <row r="18" spans="1:9">
      <c r="A18" s="92">
        <v>45371</v>
      </c>
      <c r="B18" s="97" t="s">
        <v>151</v>
      </c>
      <c r="C18" s="98" t="s">
        <v>152</v>
      </c>
      <c r="D18" s="39">
        <v>1</v>
      </c>
      <c r="E18" s="73" t="s">
        <v>269</v>
      </c>
      <c r="F18" s="74">
        <v>49891.5</v>
      </c>
      <c r="G18" s="74">
        <f t="shared" si="1"/>
        <v>1663.05</v>
      </c>
      <c r="H18" s="74">
        <f t="shared" si="0"/>
        <v>18293.55</v>
      </c>
      <c r="I18" s="74">
        <f t="shared" si="2"/>
        <v>18293.55</v>
      </c>
    </row>
    <row r="19" spans="1:9">
      <c r="A19" s="92">
        <v>45371</v>
      </c>
      <c r="B19" s="97" t="s">
        <v>153</v>
      </c>
      <c r="C19" s="98" t="s">
        <v>154</v>
      </c>
      <c r="D19" s="39">
        <v>1</v>
      </c>
      <c r="E19" s="73" t="s">
        <v>269</v>
      </c>
      <c r="F19" s="74">
        <v>31879.200000000001</v>
      </c>
      <c r="G19" s="74">
        <f t="shared" si="1"/>
        <v>1062.6400000000001</v>
      </c>
      <c r="H19" s="74">
        <f t="shared" si="0"/>
        <v>11689.04</v>
      </c>
      <c r="I19" s="74">
        <f t="shared" si="2"/>
        <v>11689.04</v>
      </c>
    </row>
    <row r="20" spans="1:9">
      <c r="A20" s="92">
        <v>45371</v>
      </c>
      <c r="B20" s="97" t="s">
        <v>155</v>
      </c>
      <c r="C20" s="98" t="s">
        <v>162</v>
      </c>
      <c r="D20" s="39">
        <v>1</v>
      </c>
      <c r="E20" s="73" t="s">
        <v>269</v>
      </c>
      <c r="F20" s="74">
        <v>36131.199999999997</v>
      </c>
      <c r="G20" s="74">
        <f t="shared" si="1"/>
        <v>1204.3733333333332</v>
      </c>
      <c r="H20" s="74">
        <f t="shared" si="0"/>
        <v>13248.106666666665</v>
      </c>
      <c r="I20" s="74">
        <f t="shared" si="2"/>
        <v>13248.106666666665</v>
      </c>
    </row>
    <row r="21" spans="1:9">
      <c r="A21" s="92">
        <v>45371</v>
      </c>
      <c r="B21" s="97" t="s">
        <v>136</v>
      </c>
      <c r="C21" s="98" t="s">
        <v>156</v>
      </c>
      <c r="D21" s="39">
        <v>10</v>
      </c>
      <c r="E21" s="73" t="s">
        <v>269</v>
      </c>
      <c r="F21" s="74">
        <v>536</v>
      </c>
      <c r="G21" s="74">
        <f t="shared" si="1"/>
        <v>17.866666666666667</v>
      </c>
      <c r="H21" s="74">
        <f t="shared" si="0"/>
        <v>196.53333333333333</v>
      </c>
      <c r="I21" s="74">
        <f t="shared" si="2"/>
        <v>1965.3333333333333</v>
      </c>
    </row>
    <row r="22" spans="1:9">
      <c r="A22" s="92">
        <v>45371</v>
      </c>
      <c r="B22" s="97" t="s">
        <v>136</v>
      </c>
      <c r="C22" s="98" t="s">
        <v>157</v>
      </c>
      <c r="D22" s="39">
        <v>10</v>
      </c>
      <c r="E22" s="73" t="s">
        <v>269</v>
      </c>
      <c r="F22" s="74">
        <v>963.2</v>
      </c>
      <c r="G22" s="74">
        <f t="shared" si="1"/>
        <v>32.106666666666669</v>
      </c>
      <c r="H22" s="74">
        <f t="shared" si="0"/>
        <v>353.17333333333335</v>
      </c>
      <c r="I22" s="74">
        <f t="shared" si="2"/>
        <v>3531.7333333333336</v>
      </c>
    </row>
    <row r="23" spans="1:9">
      <c r="A23" s="92">
        <v>45371</v>
      </c>
      <c r="B23" s="98"/>
      <c r="C23" s="98" t="s">
        <v>158</v>
      </c>
      <c r="D23" s="39">
        <v>1</v>
      </c>
      <c r="E23" s="73" t="s">
        <v>269</v>
      </c>
      <c r="F23" s="74">
        <v>19469.25</v>
      </c>
      <c r="G23" s="74">
        <f t="shared" si="1"/>
        <v>648.97500000000002</v>
      </c>
      <c r="H23" s="74">
        <f t="shared" si="0"/>
        <v>7138.7250000000004</v>
      </c>
      <c r="I23" s="74">
        <f t="shared" si="2"/>
        <v>7138.7250000000004</v>
      </c>
    </row>
    <row r="24" spans="1:9">
      <c r="A24" s="92">
        <v>45371</v>
      </c>
      <c r="B24" s="98"/>
      <c r="C24" s="98" t="s">
        <v>158</v>
      </c>
      <c r="D24" s="39">
        <v>1</v>
      </c>
      <c r="E24" s="73" t="s">
        <v>269</v>
      </c>
      <c r="F24" s="74">
        <v>19469.25</v>
      </c>
      <c r="G24" s="74">
        <f t="shared" si="1"/>
        <v>648.97500000000002</v>
      </c>
      <c r="H24" s="74">
        <f t="shared" si="0"/>
        <v>7138.7250000000004</v>
      </c>
      <c r="I24" s="74">
        <f t="shared" si="2"/>
        <v>7138.7250000000004</v>
      </c>
    </row>
    <row r="25" spans="1:9">
      <c r="A25" s="92">
        <v>45371</v>
      </c>
      <c r="B25" s="98"/>
      <c r="C25" s="98" t="s">
        <v>158</v>
      </c>
      <c r="D25" s="39">
        <v>1</v>
      </c>
      <c r="E25" s="73" t="s">
        <v>269</v>
      </c>
      <c r="F25" s="74">
        <v>19469.25</v>
      </c>
      <c r="G25" s="74">
        <f t="shared" si="1"/>
        <v>648.97500000000002</v>
      </c>
      <c r="H25" s="74">
        <f t="shared" si="0"/>
        <v>7138.7250000000004</v>
      </c>
      <c r="I25" s="74">
        <f t="shared" si="2"/>
        <v>7138.7250000000004</v>
      </c>
    </row>
    <row r="26" spans="1:9">
      <c r="A26" s="92">
        <v>45371</v>
      </c>
      <c r="B26" s="98"/>
      <c r="C26" s="98" t="s">
        <v>158</v>
      </c>
      <c r="D26" s="39">
        <v>1</v>
      </c>
      <c r="E26" s="73" t="s">
        <v>269</v>
      </c>
      <c r="F26" s="74">
        <v>19469.25</v>
      </c>
      <c r="G26" s="74">
        <f t="shared" si="1"/>
        <v>648.97500000000002</v>
      </c>
      <c r="H26" s="74">
        <f t="shared" si="0"/>
        <v>7138.7250000000004</v>
      </c>
      <c r="I26" s="74">
        <f t="shared" si="2"/>
        <v>7138.7250000000004</v>
      </c>
    </row>
    <row r="27" spans="1:9">
      <c r="A27" s="92">
        <v>45371</v>
      </c>
      <c r="B27" s="98"/>
      <c r="C27" s="98" t="s">
        <v>158</v>
      </c>
      <c r="D27" s="39">
        <v>1</v>
      </c>
      <c r="E27" s="73" t="s">
        <v>269</v>
      </c>
      <c r="F27" s="74">
        <v>19469.25</v>
      </c>
      <c r="G27" s="74">
        <f t="shared" si="1"/>
        <v>648.97500000000002</v>
      </c>
      <c r="H27" s="74">
        <f t="shared" si="0"/>
        <v>7138.7250000000004</v>
      </c>
      <c r="I27" s="74">
        <f t="shared" si="2"/>
        <v>7138.7250000000004</v>
      </c>
    </row>
    <row r="28" spans="1:9">
      <c r="A28" s="92">
        <v>45371</v>
      </c>
      <c r="B28" s="98"/>
      <c r="C28" s="98" t="s">
        <v>158</v>
      </c>
      <c r="D28" s="39">
        <v>1</v>
      </c>
      <c r="E28" s="73" t="s">
        <v>269</v>
      </c>
      <c r="F28" s="74">
        <v>19469.25</v>
      </c>
      <c r="G28" s="74">
        <f t="shared" si="1"/>
        <v>648.97500000000002</v>
      </c>
      <c r="H28" s="74">
        <f t="shared" si="0"/>
        <v>7138.7250000000004</v>
      </c>
      <c r="I28" s="74">
        <f t="shared" si="2"/>
        <v>7138.7250000000004</v>
      </c>
    </row>
    <row r="29" spans="1:9">
      <c r="A29" s="92">
        <v>45371</v>
      </c>
      <c r="B29" s="98"/>
      <c r="C29" s="98" t="s">
        <v>158</v>
      </c>
      <c r="D29" s="39">
        <v>1</v>
      </c>
      <c r="E29" s="73" t="s">
        <v>269</v>
      </c>
      <c r="F29" s="74">
        <v>19469.25</v>
      </c>
      <c r="G29" s="74">
        <f t="shared" si="1"/>
        <v>648.97500000000002</v>
      </c>
      <c r="H29" s="74">
        <f t="shared" si="0"/>
        <v>7138.7250000000004</v>
      </c>
      <c r="I29" s="74">
        <f t="shared" si="2"/>
        <v>7138.7250000000004</v>
      </c>
    </row>
    <row r="30" spans="1:9">
      <c r="A30" s="92">
        <v>45371</v>
      </c>
      <c r="B30" s="98"/>
      <c r="C30" s="98" t="s">
        <v>158</v>
      </c>
      <c r="D30" s="39">
        <v>1</v>
      </c>
      <c r="E30" s="73" t="s">
        <v>269</v>
      </c>
      <c r="F30" s="74">
        <v>19469.25</v>
      </c>
      <c r="G30" s="74">
        <f t="shared" si="1"/>
        <v>648.97500000000002</v>
      </c>
      <c r="H30" s="74">
        <f t="shared" si="0"/>
        <v>7138.7250000000004</v>
      </c>
      <c r="I30" s="74">
        <f t="shared" si="2"/>
        <v>7138.7250000000004</v>
      </c>
    </row>
    <row r="31" spans="1:9">
      <c r="A31" s="92">
        <v>45371</v>
      </c>
      <c r="B31" s="98"/>
      <c r="C31" s="98" t="s">
        <v>158</v>
      </c>
      <c r="D31" s="39">
        <v>1</v>
      </c>
      <c r="E31" s="73" t="s">
        <v>269</v>
      </c>
      <c r="F31" s="74">
        <v>19469.25</v>
      </c>
      <c r="G31" s="74">
        <f t="shared" si="1"/>
        <v>648.97500000000002</v>
      </c>
      <c r="H31" s="74">
        <f t="shared" si="0"/>
        <v>7138.7250000000004</v>
      </c>
      <c r="I31" s="74">
        <f t="shared" si="2"/>
        <v>7138.7250000000004</v>
      </c>
    </row>
    <row r="32" spans="1:9">
      <c r="A32" s="92">
        <v>45371</v>
      </c>
      <c r="B32" s="98"/>
      <c r="C32" s="98" t="s">
        <v>158</v>
      </c>
      <c r="D32" s="39">
        <v>1</v>
      </c>
      <c r="E32" s="73" t="s">
        <v>269</v>
      </c>
      <c r="F32" s="74">
        <v>19469.25</v>
      </c>
      <c r="G32" s="74">
        <f t="shared" si="1"/>
        <v>648.97500000000002</v>
      </c>
      <c r="H32" s="74">
        <f t="shared" si="0"/>
        <v>7138.7250000000004</v>
      </c>
      <c r="I32" s="74">
        <f t="shared" si="2"/>
        <v>7138.7250000000004</v>
      </c>
    </row>
    <row r="33" spans="1:9">
      <c r="A33" s="92">
        <v>45371</v>
      </c>
      <c r="B33" s="98"/>
      <c r="C33" s="98" t="s">
        <v>158</v>
      </c>
      <c r="D33" s="39">
        <v>1</v>
      </c>
      <c r="E33" s="73" t="s">
        <v>269</v>
      </c>
      <c r="F33" s="74">
        <v>19469.25</v>
      </c>
      <c r="G33" s="74">
        <f t="shared" si="1"/>
        <v>648.97500000000002</v>
      </c>
      <c r="H33" s="74">
        <f t="shared" si="0"/>
        <v>7138.7250000000004</v>
      </c>
      <c r="I33" s="74">
        <f t="shared" si="2"/>
        <v>7138.7250000000004</v>
      </c>
    </row>
    <row r="34" spans="1:9">
      <c r="A34" s="92">
        <v>45371</v>
      </c>
      <c r="B34" s="98"/>
      <c r="C34" s="98" t="s">
        <v>158</v>
      </c>
      <c r="D34" s="39">
        <v>1</v>
      </c>
      <c r="E34" s="73" t="s">
        <v>269</v>
      </c>
      <c r="F34" s="74">
        <v>19469.25</v>
      </c>
      <c r="G34" s="74">
        <f t="shared" si="1"/>
        <v>648.97500000000002</v>
      </c>
      <c r="H34" s="74">
        <f t="shared" si="0"/>
        <v>7138.7250000000004</v>
      </c>
      <c r="I34" s="74">
        <f t="shared" si="2"/>
        <v>7138.7250000000004</v>
      </c>
    </row>
    <row r="35" spans="1:9">
      <c r="A35" s="92">
        <v>45371</v>
      </c>
      <c r="B35" s="98"/>
      <c r="C35" s="98" t="s">
        <v>158</v>
      </c>
      <c r="D35" s="39">
        <v>1</v>
      </c>
      <c r="E35" s="73" t="s">
        <v>269</v>
      </c>
      <c r="F35" s="74">
        <v>19469.25</v>
      </c>
      <c r="G35" s="74">
        <f t="shared" si="1"/>
        <v>648.97500000000002</v>
      </c>
      <c r="H35" s="74">
        <f t="shared" si="0"/>
        <v>7138.7250000000004</v>
      </c>
      <c r="I35" s="74">
        <f t="shared" si="2"/>
        <v>7138.7250000000004</v>
      </c>
    </row>
    <row r="36" spans="1:9">
      <c r="A36" s="92">
        <v>45371</v>
      </c>
      <c r="B36" s="98"/>
      <c r="C36" s="98" t="s">
        <v>158</v>
      </c>
      <c r="D36" s="39">
        <v>1</v>
      </c>
      <c r="E36" s="73" t="s">
        <v>269</v>
      </c>
      <c r="F36" s="74">
        <v>19469.25</v>
      </c>
      <c r="G36" s="74">
        <f t="shared" si="1"/>
        <v>648.97500000000002</v>
      </c>
      <c r="H36" s="74">
        <f t="shared" si="0"/>
        <v>7138.7250000000004</v>
      </c>
      <c r="I36" s="74">
        <f t="shared" si="2"/>
        <v>7138.7250000000004</v>
      </c>
    </row>
    <row r="37" spans="1:9">
      <c r="A37" s="92">
        <v>45371</v>
      </c>
      <c r="B37" s="98"/>
      <c r="C37" s="98" t="s">
        <v>158</v>
      </c>
      <c r="D37" s="39">
        <v>1</v>
      </c>
      <c r="E37" s="73" t="s">
        <v>269</v>
      </c>
      <c r="F37" s="74">
        <v>19469.25</v>
      </c>
      <c r="G37" s="74">
        <f t="shared" si="1"/>
        <v>648.97500000000002</v>
      </c>
      <c r="H37" s="74">
        <f t="shared" si="0"/>
        <v>7138.7250000000004</v>
      </c>
      <c r="I37" s="74">
        <f t="shared" si="2"/>
        <v>7138.7250000000004</v>
      </c>
    </row>
    <row r="38" spans="1:9">
      <c r="A38" s="92">
        <v>45371</v>
      </c>
      <c r="B38" s="98"/>
      <c r="C38" s="98" t="s">
        <v>158</v>
      </c>
      <c r="D38" s="39">
        <v>1</v>
      </c>
      <c r="E38" s="73" t="s">
        <v>269</v>
      </c>
      <c r="F38" s="74">
        <v>19469.25</v>
      </c>
      <c r="G38" s="74">
        <f t="shared" si="1"/>
        <v>648.97500000000002</v>
      </c>
      <c r="H38" s="74">
        <f t="shared" si="0"/>
        <v>7138.7250000000004</v>
      </c>
      <c r="I38" s="74">
        <f t="shared" si="2"/>
        <v>7138.7250000000004</v>
      </c>
    </row>
    <row r="39" spans="1:9">
      <c r="A39" s="92">
        <v>45371</v>
      </c>
      <c r="B39" s="98"/>
      <c r="C39" s="98" t="s">
        <v>158</v>
      </c>
      <c r="D39" s="39">
        <v>1</v>
      </c>
      <c r="E39" s="73" t="s">
        <v>269</v>
      </c>
      <c r="F39" s="74">
        <v>19469.25</v>
      </c>
      <c r="G39" s="74">
        <f t="shared" si="1"/>
        <v>648.97500000000002</v>
      </c>
      <c r="H39" s="74">
        <f t="shared" si="0"/>
        <v>7138.7250000000004</v>
      </c>
      <c r="I39" s="74">
        <f t="shared" si="2"/>
        <v>7138.7250000000004</v>
      </c>
    </row>
    <row r="40" spans="1:9">
      <c r="A40" s="92">
        <v>45371</v>
      </c>
      <c r="B40" s="98"/>
      <c r="C40" s="98" t="s">
        <v>158</v>
      </c>
      <c r="D40" s="39">
        <v>1</v>
      </c>
      <c r="E40" s="73" t="s">
        <v>269</v>
      </c>
      <c r="F40" s="74">
        <v>19469.25</v>
      </c>
      <c r="G40" s="74">
        <f t="shared" si="1"/>
        <v>648.97500000000002</v>
      </c>
      <c r="H40" s="74">
        <f t="shared" si="0"/>
        <v>7138.7250000000004</v>
      </c>
      <c r="I40" s="74">
        <f t="shared" si="2"/>
        <v>7138.7250000000004</v>
      </c>
    </row>
    <row r="41" spans="1:9">
      <c r="A41" s="90">
        <v>45372</v>
      </c>
      <c r="B41" s="97" t="s">
        <v>136</v>
      </c>
      <c r="C41" s="98" t="s">
        <v>137</v>
      </c>
      <c r="D41" s="39">
        <v>5</v>
      </c>
      <c r="E41" s="73" t="s">
        <v>270</v>
      </c>
      <c r="F41" s="74">
        <v>9943.5</v>
      </c>
      <c r="G41" s="74">
        <f t="shared" si="1"/>
        <v>331.45</v>
      </c>
      <c r="H41" s="74">
        <f t="shared" ref="H41:H80" si="3">+G41*10</f>
        <v>3314.5</v>
      </c>
      <c r="I41" s="74">
        <f t="shared" si="2"/>
        <v>16572.5</v>
      </c>
    </row>
    <row r="42" spans="1:9">
      <c r="A42" s="90">
        <v>45372</v>
      </c>
      <c r="B42" s="97" t="s">
        <v>136</v>
      </c>
      <c r="C42" s="98" t="s">
        <v>139</v>
      </c>
      <c r="D42" s="39">
        <v>2</v>
      </c>
      <c r="E42" s="73" t="s">
        <v>270</v>
      </c>
      <c r="F42" s="74">
        <v>7204</v>
      </c>
      <c r="G42" s="74">
        <f t="shared" si="1"/>
        <v>240.13333333333333</v>
      </c>
      <c r="H42" s="74">
        <f t="shared" si="3"/>
        <v>2401.333333333333</v>
      </c>
      <c r="I42" s="74">
        <f t="shared" si="2"/>
        <v>4802.6666666666661</v>
      </c>
    </row>
    <row r="43" spans="1:9">
      <c r="A43" s="90">
        <v>45372</v>
      </c>
      <c r="B43" s="97" t="s">
        <v>136</v>
      </c>
      <c r="C43" s="98" t="s">
        <v>159</v>
      </c>
      <c r="D43" s="39">
        <v>4</v>
      </c>
      <c r="E43" s="73" t="s">
        <v>270</v>
      </c>
      <c r="F43" s="74">
        <v>20188.5</v>
      </c>
      <c r="G43" s="74">
        <f t="shared" si="1"/>
        <v>672.95</v>
      </c>
      <c r="H43" s="74">
        <f t="shared" si="3"/>
        <v>6729.5</v>
      </c>
      <c r="I43" s="74">
        <f t="shared" si="2"/>
        <v>26918</v>
      </c>
    </row>
    <row r="44" spans="1:9">
      <c r="A44" s="90">
        <v>45372</v>
      </c>
      <c r="B44" s="97" t="s">
        <v>136</v>
      </c>
      <c r="C44" s="98" t="s">
        <v>168</v>
      </c>
      <c r="D44" s="39">
        <v>6</v>
      </c>
      <c r="E44" s="73" t="s">
        <v>270</v>
      </c>
      <c r="F44" s="74">
        <v>2753.6</v>
      </c>
      <c r="G44" s="74">
        <f t="shared" si="1"/>
        <v>91.786666666666662</v>
      </c>
      <c r="H44" s="74">
        <f t="shared" si="3"/>
        <v>917.86666666666656</v>
      </c>
      <c r="I44" s="74">
        <f t="shared" si="2"/>
        <v>5507.1999999999989</v>
      </c>
    </row>
    <row r="45" spans="1:9">
      <c r="A45" s="90">
        <v>45372</v>
      </c>
      <c r="B45" s="97" t="s">
        <v>160</v>
      </c>
      <c r="C45" s="98" t="s">
        <v>152</v>
      </c>
      <c r="D45" s="39">
        <v>1</v>
      </c>
      <c r="E45" s="73" t="s">
        <v>270</v>
      </c>
      <c r="F45" s="74">
        <v>49891.5</v>
      </c>
      <c r="G45" s="74">
        <f t="shared" si="1"/>
        <v>1663.05</v>
      </c>
      <c r="H45" s="74">
        <f t="shared" si="3"/>
        <v>16630.5</v>
      </c>
      <c r="I45" s="74">
        <f t="shared" si="2"/>
        <v>16630.5</v>
      </c>
    </row>
    <row r="46" spans="1:9">
      <c r="A46" s="90">
        <v>45372</v>
      </c>
      <c r="B46" s="97" t="s">
        <v>161</v>
      </c>
      <c r="C46" s="98" t="s">
        <v>162</v>
      </c>
      <c r="D46" s="39">
        <v>1</v>
      </c>
      <c r="E46" s="73" t="s">
        <v>270</v>
      </c>
      <c r="F46" s="74">
        <v>36131.199999999997</v>
      </c>
      <c r="G46" s="74">
        <f t="shared" si="1"/>
        <v>1204.3733333333332</v>
      </c>
      <c r="H46" s="74">
        <f t="shared" si="3"/>
        <v>12043.733333333332</v>
      </c>
      <c r="I46" s="74">
        <f t="shared" si="2"/>
        <v>12043.733333333332</v>
      </c>
    </row>
    <row r="47" spans="1:9">
      <c r="A47" s="90">
        <v>45372</v>
      </c>
      <c r="B47" s="97" t="s">
        <v>136</v>
      </c>
      <c r="C47" s="98" t="s">
        <v>157</v>
      </c>
      <c r="D47" s="39">
        <v>1</v>
      </c>
      <c r="E47" s="73" t="s">
        <v>270</v>
      </c>
      <c r="F47" s="74">
        <v>963.2</v>
      </c>
      <c r="G47" s="74">
        <f t="shared" si="1"/>
        <v>32.106666666666669</v>
      </c>
      <c r="H47" s="74">
        <f t="shared" si="3"/>
        <v>321.06666666666672</v>
      </c>
      <c r="I47" s="74">
        <f t="shared" si="2"/>
        <v>321.06666666666672</v>
      </c>
    </row>
    <row r="48" spans="1:9">
      <c r="A48" s="90">
        <v>45372</v>
      </c>
      <c r="B48" s="97"/>
      <c r="C48" s="98" t="s">
        <v>158</v>
      </c>
      <c r="D48" s="39">
        <v>1</v>
      </c>
      <c r="E48" s="73" t="s">
        <v>270</v>
      </c>
      <c r="F48" s="74">
        <v>19469.25</v>
      </c>
      <c r="G48" s="74">
        <f t="shared" si="1"/>
        <v>648.97500000000002</v>
      </c>
      <c r="H48" s="74">
        <f t="shared" si="3"/>
        <v>6489.75</v>
      </c>
      <c r="I48" s="74">
        <f t="shared" si="2"/>
        <v>6489.75</v>
      </c>
    </row>
    <row r="49" spans="1:9">
      <c r="A49" s="90">
        <v>45372</v>
      </c>
      <c r="B49" s="97"/>
      <c r="C49" s="98" t="s">
        <v>158</v>
      </c>
      <c r="D49" s="39">
        <v>1</v>
      </c>
      <c r="E49" s="73" t="s">
        <v>270</v>
      </c>
      <c r="F49" s="74">
        <v>19469.25</v>
      </c>
      <c r="G49" s="74">
        <f t="shared" si="1"/>
        <v>648.97500000000002</v>
      </c>
      <c r="H49" s="74">
        <f t="shared" si="3"/>
        <v>6489.75</v>
      </c>
      <c r="I49" s="74">
        <f t="shared" si="2"/>
        <v>6489.75</v>
      </c>
    </row>
    <row r="50" spans="1:9">
      <c r="A50" s="90">
        <v>45372</v>
      </c>
      <c r="B50" s="97"/>
      <c r="C50" s="98" t="s">
        <v>158</v>
      </c>
      <c r="D50" s="39">
        <v>1</v>
      </c>
      <c r="E50" s="73" t="s">
        <v>270</v>
      </c>
      <c r="F50" s="74">
        <v>19469.25</v>
      </c>
      <c r="G50" s="74">
        <f t="shared" si="1"/>
        <v>648.97500000000002</v>
      </c>
      <c r="H50" s="74">
        <f t="shared" si="3"/>
        <v>6489.75</v>
      </c>
      <c r="I50" s="74">
        <f t="shared" si="2"/>
        <v>6489.75</v>
      </c>
    </row>
    <row r="51" spans="1:9">
      <c r="A51" s="92">
        <v>45372</v>
      </c>
      <c r="B51" s="97"/>
      <c r="C51" s="98" t="s">
        <v>158</v>
      </c>
      <c r="D51" s="39">
        <v>1</v>
      </c>
      <c r="E51" s="73" t="s">
        <v>270</v>
      </c>
      <c r="F51" s="74">
        <v>19469.25</v>
      </c>
      <c r="G51" s="74">
        <f t="shared" si="1"/>
        <v>648.97500000000002</v>
      </c>
      <c r="H51" s="74">
        <f t="shared" si="3"/>
        <v>6489.75</v>
      </c>
      <c r="I51" s="74">
        <f t="shared" si="2"/>
        <v>6489.75</v>
      </c>
    </row>
    <row r="52" spans="1:9">
      <c r="A52" s="92">
        <v>45372</v>
      </c>
      <c r="B52" s="97"/>
      <c r="C52" s="98" t="s">
        <v>158</v>
      </c>
      <c r="D52" s="39">
        <v>1</v>
      </c>
      <c r="E52" s="73" t="s">
        <v>270</v>
      </c>
      <c r="F52" s="74">
        <v>19469.25</v>
      </c>
      <c r="G52" s="74">
        <f t="shared" si="1"/>
        <v>648.97500000000002</v>
      </c>
      <c r="H52" s="74">
        <f t="shared" si="3"/>
        <v>6489.75</v>
      </c>
      <c r="I52" s="74">
        <f t="shared" si="2"/>
        <v>6489.75</v>
      </c>
    </row>
    <row r="53" spans="1:9">
      <c r="A53" s="92">
        <v>45372</v>
      </c>
      <c r="B53" s="97"/>
      <c r="C53" s="98" t="s">
        <v>158</v>
      </c>
      <c r="D53" s="39">
        <v>1</v>
      </c>
      <c r="E53" s="73" t="s">
        <v>270</v>
      </c>
      <c r="F53" s="74">
        <v>19469.25</v>
      </c>
      <c r="G53" s="74">
        <f t="shared" si="1"/>
        <v>648.97500000000002</v>
      </c>
      <c r="H53" s="74">
        <f t="shared" si="3"/>
        <v>6489.75</v>
      </c>
      <c r="I53" s="74">
        <f t="shared" si="2"/>
        <v>6489.75</v>
      </c>
    </row>
    <row r="54" spans="1:9">
      <c r="A54" s="90">
        <v>45372</v>
      </c>
      <c r="B54" s="97" t="s">
        <v>136</v>
      </c>
      <c r="C54" s="98" t="s">
        <v>137</v>
      </c>
      <c r="D54" s="39">
        <v>3</v>
      </c>
      <c r="E54" s="73" t="s">
        <v>262</v>
      </c>
      <c r="F54" s="74">
        <v>9943.5</v>
      </c>
      <c r="G54" s="74">
        <f t="shared" si="1"/>
        <v>331.45</v>
      </c>
      <c r="H54" s="74">
        <f t="shared" si="3"/>
        <v>3314.5</v>
      </c>
      <c r="I54" s="74">
        <f t="shared" si="2"/>
        <v>9943.5</v>
      </c>
    </row>
    <row r="55" spans="1:9">
      <c r="A55" s="90">
        <v>45372</v>
      </c>
      <c r="B55" s="97" t="s">
        <v>136</v>
      </c>
      <c r="C55" s="98" t="s">
        <v>139</v>
      </c>
      <c r="D55" s="39">
        <v>1</v>
      </c>
      <c r="E55" s="73" t="s">
        <v>263</v>
      </c>
      <c r="F55" s="74">
        <v>7204</v>
      </c>
      <c r="G55" s="74">
        <f t="shared" si="1"/>
        <v>240.13333333333333</v>
      </c>
      <c r="H55" s="74">
        <f t="shared" si="3"/>
        <v>2401.333333333333</v>
      </c>
      <c r="I55" s="74">
        <f t="shared" si="2"/>
        <v>2401.333333333333</v>
      </c>
    </row>
    <row r="56" spans="1:9">
      <c r="A56" s="90">
        <v>45372</v>
      </c>
      <c r="B56" s="97" t="s">
        <v>136</v>
      </c>
      <c r="C56" s="98" t="s">
        <v>159</v>
      </c>
      <c r="D56" s="39">
        <v>5</v>
      </c>
      <c r="E56" s="73" t="s">
        <v>263</v>
      </c>
      <c r="F56" s="74">
        <v>20188.5</v>
      </c>
      <c r="G56" s="74">
        <f t="shared" si="1"/>
        <v>672.95</v>
      </c>
      <c r="H56" s="74">
        <f t="shared" si="3"/>
        <v>6729.5</v>
      </c>
      <c r="I56" s="74">
        <f t="shared" si="2"/>
        <v>33647.5</v>
      </c>
    </row>
    <row r="57" spans="1:9">
      <c r="A57" s="90">
        <v>45372</v>
      </c>
      <c r="B57" s="97" t="s">
        <v>136</v>
      </c>
      <c r="C57" s="98" t="s">
        <v>168</v>
      </c>
      <c r="D57" s="39">
        <v>3</v>
      </c>
      <c r="E57" s="73" t="s">
        <v>263</v>
      </c>
      <c r="F57" s="74">
        <v>2753.6</v>
      </c>
      <c r="G57" s="74">
        <f t="shared" si="1"/>
        <v>91.786666666666662</v>
      </c>
      <c r="H57" s="74">
        <f t="shared" si="3"/>
        <v>917.86666666666656</v>
      </c>
      <c r="I57" s="74">
        <f t="shared" si="2"/>
        <v>2753.5999999999995</v>
      </c>
    </row>
    <row r="58" spans="1:9">
      <c r="A58" s="90">
        <v>45372</v>
      </c>
      <c r="B58" s="97" t="s">
        <v>163</v>
      </c>
      <c r="C58" s="98" t="s">
        <v>144</v>
      </c>
      <c r="D58" s="39">
        <v>1</v>
      </c>
      <c r="E58" s="73" t="s">
        <v>263</v>
      </c>
      <c r="F58" s="74">
        <v>55097.25</v>
      </c>
      <c r="G58" s="74">
        <f t="shared" si="1"/>
        <v>1836.575</v>
      </c>
      <c r="H58" s="74">
        <f t="shared" si="3"/>
        <v>18365.75</v>
      </c>
      <c r="I58" s="74">
        <f t="shared" si="2"/>
        <v>18365.75</v>
      </c>
    </row>
    <row r="59" spans="1:9">
      <c r="A59" s="90">
        <v>45372</v>
      </c>
      <c r="B59" s="97" t="s">
        <v>164</v>
      </c>
      <c r="C59" s="98" t="s">
        <v>144</v>
      </c>
      <c r="D59" s="39">
        <v>1</v>
      </c>
      <c r="E59" s="73" t="s">
        <v>263</v>
      </c>
      <c r="F59" s="74">
        <v>55097.25</v>
      </c>
      <c r="G59" s="74">
        <f t="shared" si="1"/>
        <v>1836.575</v>
      </c>
      <c r="H59" s="74">
        <f t="shared" si="3"/>
        <v>18365.75</v>
      </c>
      <c r="I59" s="74">
        <f t="shared" si="2"/>
        <v>18365.75</v>
      </c>
    </row>
    <row r="60" spans="1:9">
      <c r="A60" s="90">
        <v>45372</v>
      </c>
      <c r="B60" s="97" t="s">
        <v>165</v>
      </c>
      <c r="C60" s="98" t="s">
        <v>154</v>
      </c>
      <c r="D60" s="39">
        <v>1</v>
      </c>
      <c r="E60" s="73" t="s">
        <v>263</v>
      </c>
      <c r="F60" s="74">
        <v>31879.200000000001</v>
      </c>
      <c r="G60" s="74">
        <f t="shared" si="1"/>
        <v>1062.6400000000001</v>
      </c>
      <c r="H60" s="74">
        <f t="shared" si="3"/>
        <v>10626.400000000001</v>
      </c>
      <c r="I60" s="74">
        <f t="shared" si="2"/>
        <v>10626.400000000001</v>
      </c>
    </row>
    <row r="61" spans="1:9">
      <c r="A61" s="90">
        <v>45372</v>
      </c>
      <c r="B61" s="97" t="s">
        <v>136</v>
      </c>
      <c r="C61" s="98" t="s">
        <v>157</v>
      </c>
      <c r="D61" s="39">
        <v>1</v>
      </c>
      <c r="E61" s="73" t="s">
        <v>263</v>
      </c>
      <c r="F61" s="74">
        <v>963.2</v>
      </c>
      <c r="G61" s="74">
        <f t="shared" si="1"/>
        <v>32.106666666666669</v>
      </c>
      <c r="H61" s="74">
        <f t="shared" si="3"/>
        <v>321.06666666666672</v>
      </c>
      <c r="I61" s="74">
        <f t="shared" si="2"/>
        <v>321.06666666666672</v>
      </c>
    </row>
    <row r="62" spans="1:9">
      <c r="A62" s="90">
        <v>45372</v>
      </c>
      <c r="B62" s="97" t="s">
        <v>166</v>
      </c>
      <c r="C62" s="98" t="s">
        <v>162</v>
      </c>
      <c r="D62" s="39">
        <v>1</v>
      </c>
      <c r="E62" s="73" t="s">
        <v>263</v>
      </c>
      <c r="F62" s="74">
        <v>36131.199999999997</v>
      </c>
      <c r="G62" s="74">
        <f t="shared" si="1"/>
        <v>1204.3733333333332</v>
      </c>
      <c r="H62" s="74">
        <f t="shared" si="3"/>
        <v>12043.733333333332</v>
      </c>
      <c r="I62" s="74">
        <f t="shared" si="2"/>
        <v>12043.733333333332</v>
      </c>
    </row>
    <row r="63" spans="1:9">
      <c r="A63" s="92">
        <v>45372</v>
      </c>
      <c r="B63" s="97"/>
      <c r="C63" s="98" t="s">
        <v>158</v>
      </c>
      <c r="D63" s="39">
        <v>1</v>
      </c>
      <c r="E63" s="73" t="s">
        <v>263</v>
      </c>
      <c r="F63" s="74">
        <v>19469.25</v>
      </c>
      <c r="G63" s="74">
        <f t="shared" si="1"/>
        <v>648.97500000000002</v>
      </c>
      <c r="H63" s="74">
        <f t="shared" si="3"/>
        <v>6489.75</v>
      </c>
      <c r="I63" s="74">
        <f t="shared" si="2"/>
        <v>6489.75</v>
      </c>
    </row>
    <row r="64" spans="1:9">
      <c r="A64" s="90">
        <v>45372</v>
      </c>
      <c r="B64" s="97" t="s">
        <v>136</v>
      </c>
      <c r="C64" s="98" t="s">
        <v>137</v>
      </c>
      <c r="D64" s="39">
        <v>1</v>
      </c>
      <c r="E64" s="73" t="s">
        <v>268</v>
      </c>
      <c r="F64" s="74">
        <v>9943.5</v>
      </c>
      <c r="G64" s="74">
        <f t="shared" si="1"/>
        <v>331.45</v>
      </c>
      <c r="H64" s="74">
        <f t="shared" si="3"/>
        <v>3314.5</v>
      </c>
      <c r="I64" s="74">
        <f t="shared" si="2"/>
        <v>3314.5</v>
      </c>
    </row>
    <row r="65" spans="1:9">
      <c r="A65" s="90">
        <v>45372</v>
      </c>
      <c r="B65" s="97" t="s">
        <v>167</v>
      </c>
      <c r="C65" s="98" t="s">
        <v>141</v>
      </c>
      <c r="D65" s="39">
        <v>1</v>
      </c>
      <c r="E65" s="73" t="s">
        <v>268</v>
      </c>
      <c r="F65" s="74">
        <v>17405.599999999999</v>
      </c>
      <c r="G65" s="74">
        <f t="shared" si="1"/>
        <v>580.18666666666661</v>
      </c>
      <c r="H65" s="74">
        <f t="shared" si="3"/>
        <v>5801.8666666666659</v>
      </c>
      <c r="I65" s="74">
        <f t="shared" si="2"/>
        <v>5801.8666666666659</v>
      </c>
    </row>
    <row r="66" spans="1:9">
      <c r="A66" s="90">
        <v>45372</v>
      </c>
      <c r="B66" s="97" t="s">
        <v>136</v>
      </c>
      <c r="C66" s="98" t="s">
        <v>159</v>
      </c>
      <c r="D66" s="39">
        <v>2</v>
      </c>
      <c r="E66" s="73" t="s">
        <v>268</v>
      </c>
      <c r="F66" s="74">
        <v>20188.5</v>
      </c>
      <c r="G66" s="74">
        <f t="shared" si="1"/>
        <v>672.95</v>
      </c>
      <c r="H66" s="74">
        <f t="shared" si="3"/>
        <v>6729.5</v>
      </c>
      <c r="I66" s="74">
        <f t="shared" si="2"/>
        <v>13459</v>
      </c>
    </row>
    <row r="67" spans="1:9">
      <c r="A67" s="90">
        <v>45372</v>
      </c>
      <c r="B67" s="97" t="s">
        <v>136</v>
      </c>
      <c r="C67" s="98" t="s">
        <v>168</v>
      </c>
      <c r="D67" s="39">
        <v>3</v>
      </c>
      <c r="E67" s="73" t="s">
        <v>268</v>
      </c>
      <c r="F67" s="74">
        <v>2753.6</v>
      </c>
      <c r="G67" s="74">
        <f t="shared" ref="G67:G130" si="4">+F67/30</f>
        <v>91.786666666666662</v>
      </c>
      <c r="H67" s="74">
        <f t="shared" si="3"/>
        <v>917.86666666666656</v>
      </c>
      <c r="I67" s="74">
        <f t="shared" ref="I67:I130" si="5">+D67*H67</f>
        <v>2753.5999999999995</v>
      </c>
    </row>
    <row r="68" spans="1:9">
      <c r="A68" s="90">
        <v>45372</v>
      </c>
      <c r="B68" s="97" t="s">
        <v>169</v>
      </c>
      <c r="C68" s="98" t="s">
        <v>144</v>
      </c>
      <c r="D68" s="39">
        <v>1</v>
      </c>
      <c r="E68" s="73" t="s">
        <v>268</v>
      </c>
      <c r="F68" s="74">
        <v>55097.25</v>
      </c>
      <c r="G68" s="74">
        <f t="shared" si="4"/>
        <v>1836.575</v>
      </c>
      <c r="H68" s="74">
        <f t="shared" si="3"/>
        <v>18365.75</v>
      </c>
      <c r="I68" s="74">
        <f t="shared" si="5"/>
        <v>18365.75</v>
      </c>
    </row>
    <row r="69" spans="1:9">
      <c r="A69" s="90">
        <v>45372</v>
      </c>
      <c r="B69" s="97" t="s">
        <v>136</v>
      </c>
      <c r="C69" s="98" t="s">
        <v>157</v>
      </c>
      <c r="D69" s="39">
        <v>1</v>
      </c>
      <c r="E69" s="73" t="s">
        <v>268</v>
      </c>
      <c r="F69" s="74">
        <v>963.2</v>
      </c>
      <c r="G69" s="74">
        <f t="shared" si="4"/>
        <v>32.106666666666669</v>
      </c>
      <c r="H69" s="74">
        <f t="shared" si="3"/>
        <v>321.06666666666672</v>
      </c>
      <c r="I69" s="74">
        <f t="shared" si="5"/>
        <v>321.06666666666672</v>
      </c>
    </row>
    <row r="70" spans="1:9">
      <c r="A70" s="90">
        <v>45372</v>
      </c>
      <c r="B70" s="97" t="s">
        <v>136</v>
      </c>
      <c r="C70" s="98" t="s">
        <v>137</v>
      </c>
      <c r="D70" s="39">
        <v>3</v>
      </c>
      <c r="E70" s="73" t="s">
        <v>267</v>
      </c>
      <c r="F70" s="74">
        <v>9943.5</v>
      </c>
      <c r="G70" s="74">
        <f t="shared" si="4"/>
        <v>331.45</v>
      </c>
      <c r="H70" s="74">
        <f t="shared" si="3"/>
        <v>3314.5</v>
      </c>
      <c r="I70" s="74">
        <f t="shared" si="5"/>
        <v>9943.5</v>
      </c>
    </row>
    <row r="71" spans="1:9">
      <c r="A71" s="90">
        <v>45372</v>
      </c>
      <c r="B71" s="97" t="s">
        <v>136</v>
      </c>
      <c r="C71" s="98" t="s">
        <v>159</v>
      </c>
      <c r="D71" s="39">
        <v>8</v>
      </c>
      <c r="E71" s="73" t="s">
        <v>267</v>
      </c>
      <c r="F71" s="74">
        <v>20188.5</v>
      </c>
      <c r="G71" s="74">
        <f t="shared" si="4"/>
        <v>672.95</v>
      </c>
      <c r="H71" s="74">
        <f t="shared" si="3"/>
        <v>6729.5</v>
      </c>
      <c r="I71" s="74">
        <f t="shared" si="5"/>
        <v>53836</v>
      </c>
    </row>
    <row r="72" spans="1:9">
      <c r="A72" s="90">
        <v>45372</v>
      </c>
      <c r="B72" s="97" t="s">
        <v>136</v>
      </c>
      <c r="C72" s="98" t="s">
        <v>157</v>
      </c>
      <c r="D72" s="39">
        <v>1</v>
      </c>
      <c r="E72" s="73" t="s">
        <v>267</v>
      </c>
      <c r="F72" s="74">
        <v>963.2</v>
      </c>
      <c r="G72" s="74">
        <f t="shared" si="4"/>
        <v>32.106666666666669</v>
      </c>
      <c r="H72" s="74">
        <f t="shared" si="3"/>
        <v>321.06666666666672</v>
      </c>
      <c r="I72" s="74">
        <f t="shared" si="5"/>
        <v>321.06666666666672</v>
      </c>
    </row>
    <row r="73" spans="1:9">
      <c r="A73" s="90">
        <v>45372</v>
      </c>
      <c r="B73" s="97"/>
      <c r="C73" s="98" t="s">
        <v>158</v>
      </c>
      <c r="D73" s="39">
        <v>1</v>
      </c>
      <c r="E73" s="73" t="s">
        <v>267</v>
      </c>
      <c r="F73" s="74">
        <v>19469.25</v>
      </c>
      <c r="G73" s="74">
        <f t="shared" si="4"/>
        <v>648.97500000000002</v>
      </c>
      <c r="H73" s="74">
        <f t="shared" si="3"/>
        <v>6489.75</v>
      </c>
      <c r="I73" s="74">
        <f t="shared" si="5"/>
        <v>6489.75</v>
      </c>
    </row>
    <row r="74" spans="1:9">
      <c r="A74" s="90">
        <v>45372</v>
      </c>
      <c r="B74" s="97"/>
      <c r="C74" s="98" t="s">
        <v>158</v>
      </c>
      <c r="D74" s="39">
        <v>1</v>
      </c>
      <c r="E74" s="73" t="s">
        <v>267</v>
      </c>
      <c r="F74" s="74">
        <v>19469.25</v>
      </c>
      <c r="G74" s="74">
        <f t="shared" si="4"/>
        <v>648.97500000000002</v>
      </c>
      <c r="H74" s="74">
        <f t="shared" si="3"/>
        <v>6489.75</v>
      </c>
      <c r="I74" s="74">
        <f t="shared" si="5"/>
        <v>6489.75</v>
      </c>
    </row>
    <row r="75" spans="1:9">
      <c r="A75" s="90">
        <v>45372</v>
      </c>
      <c r="B75" s="97" t="s">
        <v>136</v>
      </c>
      <c r="C75" s="98" t="s">
        <v>137</v>
      </c>
      <c r="D75" s="39">
        <v>3</v>
      </c>
      <c r="E75" s="73" t="s">
        <v>263</v>
      </c>
      <c r="F75" s="74">
        <v>9943.5</v>
      </c>
      <c r="G75" s="74">
        <f t="shared" si="4"/>
        <v>331.45</v>
      </c>
      <c r="H75" s="74">
        <f t="shared" si="3"/>
        <v>3314.5</v>
      </c>
      <c r="I75" s="74">
        <f t="shared" si="5"/>
        <v>9943.5</v>
      </c>
    </row>
    <row r="76" spans="1:9">
      <c r="A76" s="90">
        <v>45372</v>
      </c>
      <c r="B76" s="97" t="s">
        <v>136</v>
      </c>
      <c r="C76" s="98" t="s">
        <v>159</v>
      </c>
      <c r="D76" s="39">
        <v>3</v>
      </c>
      <c r="E76" s="73" t="s">
        <v>262</v>
      </c>
      <c r="F76" s="74">
        <v>20188.5</v>
      </c>
      <c r="G76" s="74">
        <f t="shared" si="4"/>
        <v>672.95</v>
      </c>
      <c r="H76" s="74">
        <f t="shared" si="3"/>
        <v>6729.5</v>
      </c>
      <c r="I76" s="74">
        <f t="shared" si="5"/>
        <v>20188.5</v>
      </c>
    </row>
    <row r="77" spans="1:9">
      <c r="A77" s="90">
        <v>45372</v>
      </c>
      <c r="B77" s="97" t="s">
        <v>136</v>
      </c>
      <c r="C77" s="98" t="s">
        <v>157</v>
      </c>
      <c r="D77" s="39">
        <v>1</v>
      </c>
      <c r="E77" s="73" t="s">
        <v>262</v>
      </c>
      <c r="F77" s="74">
        <v>963.2</v>
      </c>
      <c r="G77" s="74">
        <f t="shared" si="4"/>
        <v>32.106666666666669</v>
      </c>
      <c r="H77" s="74">
        <f t="shared" si="3"/>
        <v>321.06666666666672</v>
      </c>
      <c r="I77" s="74">
        <f t="shared" si="5"/>
        <v>321.06666666666672</v>
      </c>
    </row>
    <row r="78" spans="1:9">
      <c r="A78" s="90">
        <v>45372</v>
      </c>
      <c r="B78" s="97"/>
      <c r="C78" s="98" t="s">
        <v>158</v>
      </c>
      <c r="D78" s="39">
        <v>1</v>
      </c>
      <c r="E78" s="73" t="s">
        <v>262</v>
      </c>
      <c r="F78" s="74">
        <v>19469.25</v>
      </c>
      <c r="G78" s="74">
        <f t="shared" si="4"/>
        <v>648.97500000000002</v>
      </c>
      <c r="H78" s="74">
        <f t="shared" si="3"/>
        <v>6489.75</v>
      </c>
      <c r="I78" s="74">
        <f t="shared" si="5"/>
        <v>6489.75</v>
      </c>
    </row>
    <row r="79" spans="1:9">
      <c r="A79" s="90">
        <v>45372</v>
      </c>
      <c r="B79" s="97"/>
      <c r="C79" s="98" t="s">
        <v>158</v>
      </c>
      <c r="D79" s="39">
        <v>1</v>
      </c>
      <c r="E79" s="73" t="s">
        <v>262</v>
      </c>
      <c r="F79" s="74">
        <v>19469.25</v>
      </c>
      <c r="G79" s="74">
        <f t="shared" si="4"/>
        <v>648.97500000000002</v>
      </c>
      <c r="H79" s="74">
        <f t="shared" si="3"/>
        <v>6489.75</v>
      </c>
      <c r="I79" s="74">
        <f t="shared" si="5"/>
        <v>6489.75</v>
      </c>
    </row>
    <row r="80" spans="1:9">
      <c r="A80" s="90">
        <v>45372</v>
      </c>
      <c r="B80" s="97" t="s">
        <v>136</v>
      </c>
      <c r="C80" s="98" t="s">
        <v>168</v>
      </c>
      <c r="D80" s="39">
        <v>20</v>
      </c>
      <c r="E80" s="73" t="s">
        <v>269</v>
      </c>
      <c r="F80" s="74">
        <v>2753.6</v>
      </c>
      <c r="G80" s="74">
        <f t="shared" si="4"/>
        <v>91.786666666666662</v>
      </c>
      <c r="H80" s="74">
        <f t="shared" si="3"/>
        <v>917.86666666666656</v>
      </c>
      <c r="I80" s="74">
        <f t="shared" si="5"/>
        <v>18357.333333333332</v>
      </c>
    </row>
    <row r="81" spans="1:9">
      <c r="A81" s="90">
        <v>45373</v>
      </c>
      <c r="B81" s="97" t="s">
        <v>136</v>
      </c>
      <c r="C81" s="98" t="s">
        <v>137</v>
      </c>
      <c r="D81" s="39">
        <v>3</v>
      </c>
      <c r="E81" s="73" t="s">
        <v>261</v>
      </c>
      <c r="F81" s="74">
        <v>9943.5</v>
      </c>
      <c r="G81" s="74">
        <f t="shared" si="4"/>
        <v>331.45</v>
      </c>
      <c r="H81" s="74">
        <f t="shared" ref="H81:H96" si="6">+G81*9</f>
        <v>2983.0499999999997</v>
      </c>
      <c r="I81" s="74">
        <f t="shared" si="5"/>
        <v>8949.15</v>
      </c>
    </row>
    <row r="82" spans="1:9">
      <c r="A82" s="90">
        <v>45373</v>
      </c>
      <c r="B82" s="97" t="s">
        <v>170</v>
      </c>
      <c r="C82" s="98" t="s">
        <v>139</v>
      </c>
      <c r="D82" s="39">
        <v>1</v>
      </c>
      <c r="E82" s="73" t="s">
        <v>261</v>
      </c>
      <c r="F82" s="74">
        <v>7204</v>
      </c>
      <c r="G82" s="74">
        <f t="shared" si="4"/>
        <v>240.13333333333333</v>
      </c>
      <c r="H82" s="74">
        <f t="shared" si="6"/>
        <v>2161.1999999999998</v>
      </c>
      <c r="I82" s="74">
        <f t="shared" si="5"/>
        <v>2161.1999999999998</v>
      </c>
    </row>
    <row r="83" spans="1:9">
      <c r="A83" s="90">
        <v>45373</v>
      </c>
      <c r="B83" s="97" t="s">
        <v>171</v>
      </c>
      <c r="C83" s="98" t="s">
        <v>158</v>
      </c>
      <c r="D83" s="39">
        <v>1</v>
      </c>
      <c r="E83" s="73" t="s">
        <v>261</v>
      </c>
      <c r="F83" s="74">
        <v>19469.25</v>
      </c>
      <c r="G83" s="74">
        <f t="shared" si="4"/>
        <v>648.97500000000002</v>
      </c>
      <c r="H83" s="74">
        <f t="shared" si="6"/>
        <v>5840.7750000000005</v>
      </c>
      <c r="I83" s="74">
        <f t="shared" si="5"/>
        <v>5840.7750000000005</v>
      </c>
    </row>
    <row r="84" spans="1:9">
      <c r="A84" s="90">
        <v>45373</v>
      </c>
      <c r="B84" s="97" t="s">
        <v>172</v>
      </c>
      <c r="C84" s="98" t="s">
        <v>158</v>
      </c>
      <c r="D84" s="39">
        <v>1</v>
      </c>
      <c r="E84" s="73" t="s">
        <v>261</v>
      </c>
      <c r="F84" s="74">
        <v>19469.25</v>
      </c>
      <c r="G84" s="74">
        <f t="shared" si="4"/>
        <v>648.97500000000002</v>
      </c>
      <c r="H84" s="74">
        <f t="shared" si="6"/>
        <v>5840.7750000000005</v>
      </c>
      <c r="I84" s="74">
        <f t="shared" si="5"/>
        <v>5840.7750000000005</v>
      </c>
    </row>
    <row r="85" spans="1:9">
      <c r="A85" s="90">
        <v>45373</v>
      </c>
      <c r="B85" s="97" t="s">
        <v>136</v>
      </c>
      <c r="C85" s="98" t="s">
        <v>168</v>
      </c>
      <c r="D85" s="39">
        <v>1</v>
      </c>
      <c r="E85" s="73" t="s">
        <v>261</v>
      </c>
      <c r="F85" s="74">
        <v>2753.6</v>
      </c>
      <c r="G85" s="74">
        <f t="shared" si="4"/>
        <v>91.786666666666662</v>
      </c>
      <c r="H85" s="74">
        <f t="shared" si="6"/>
        <v>826.07999999999993</v>
      </c>
      <c r="I85" s="74">
        <f t="shared" si="5"/>
        <v>826.07999999999993</v>
      </c>
    </row>
    <row r="86" spans="1:9">
      <c r="A86" s="90">
        <v>45373</v>
      </c>
      <c r="B86" s="97" t="s">
        <v>173</v>
      </c>
      <c r="C86" s="98" t="s">
        <v>144</v>
      </c>
      <c r="D86" s="39">
        <v>1</v>
      </c>
      <c r="E86" s="73" t="s">
        <v>261</v>
      </c>
      <c r="F86" s="74">
        <v>55097.25</v>
      </c>
      <c r="G86" s="74">
        <f t="shared" si="4"/>
        <v>1836.575</v>
      </c>
      <c r="H86" s="74">
        <f t="shared" si="6"/>
        <v>16529.174999999999</v>
      </c>
      <c r="I86" s="74">
        <f t="shared" si="5"/>
        <v>16529.174999999999</v>
      </c>
    </row>
    <row r="87" spans="1:9">
      <c r="A87" s="90">
        <v>45373</v>
      </c>
      <c r="B87" s="97" t="s">
        <v>174</v>
      </c>
      <c r="C87" s="98" t="s">
        <v>144</v>
      </c>
      <c r="D87" s="39">
        <v>1</v>
      </c>
      <c r="E87" s="73" t="s">
        <v>261</v>
      </c>
      <c r="F87" s="74">
        <v>55097.25</v>
      </c>
      <c r="G87" s="74">
        <f t="shared" si="4"/>
        <v>1836.575</v>
      </c>
      <c r="H87" s="74">
        <f t="shared" si="6"/>
        <v>16529.174999999999</v>
      </c>
      <c r="I87" s="74">
        <f t="shared" si="5"/>
        <v>16529.174999999999</v>
      </c>
    </row>
    <row r="88" spans="1:9">
      <c r="A88" s="90">
        <v>45373</v>
      </c>
      <c r="B88" s="97" t="s">
        <v>175</v>
      </c>
      <c r="C88" s="98" t="s">
        <v>152</v>
      </c>
      <c r="D88" s="39">
        <v>1</v>
      </c>
      <c r="E88" s="73" t="s">
        <v>261</v>
      </c>
      <c r="F88" s="74">
        <v>49891.5</v>
      </c>
      <c r="G88" s="74">
        <f t="shared" si="4"/>
        <v>1663.05</v>
      </c>
      <c r="H88" s="74">
        <f t="shared" si="6"/>
        <v>14967.449999999999</v>
      </c>
      <c r="I88" s="74">
        <f t="shared" si="5"/>
        <v>14967.449999999999</v>
      </c>
    </row>
    <row r="89" spans="1:9">
      <c r="A89" s="90">
        <v>45373</v>
      </c>
      <c r="B89" s="97" t="s">
        <v>136</v>
      </c>
      <c r="C89" s="98" t="s">
        <v>137</v>
      </c>
      <c r="D89" s="39">
        <v>2</v>
      </c>
      <c r="E89" s="73" t="s">
        <v>259</v>
      </c>
      <c r="F89" s="74">
        <v>9943.5</v>
      </c>
      <c r="G89" s="74">
        <f t="shared" si="4"/>
        <v>331.45</v>
      </c>
      <c r="H89" s="74">
        <f t="shared" si="6"/>
        <v>2983.0499999999997</v>
      </c>
      <c r="I89" s="74">
        <f t="shared" si="5"/>
        <v>5966.0999999999995</v>
      </c>
    </row>
    <row r="90" spans="1:9">
      <c r="A90" s="90">
        <v>45373</v>
      </c>
      <c r="B90" s="97" t="s">
        <v>176</v>
      </c>
      <c r="C90" s="98" t="s">
        <v>139</v>
      </c>
      <c r="D90" s="39">
        <v>1</v>
      </c>
      <c r="E90" s="73" t="s">
        <v>259</v>
      </c>
      <c r="F90" s="74">
        <v>7204</v>
      </c>
      <c r="G90" s="74">
        <f t="shared" si="4"/>
        <v>240.13333333333333</v>
      </c>
      <c r="H90" s="74">
        <f t="shared" si="6"/>
        <v>2161.1999999999998</v>
      </c>
      <c r="I90" s="74">
        <f t="shared" si="5"/>
        <v>2161.1999999999998</v>
      </c>
    </row>
    <row r="91" spans="1:9">
      <c r="A91" s="90">
        <v>45373</v>
      </c>
      <c r="B91" s="97" t="s">
        <v>177</v>
      </c>
      <c r="C91" s="98" t="s">
        <v>158</v>
      </c>
      <c r="D91" s="39">
        <v>1</v>
      </c>
      <c r="E91" s="73" t="s">
        <v>259</v>
      </c>
      <c r="F91" s="74">
        <v>19469.25</v>
      </c>
      <c r="G91" s="74">
        <f t="shared" si="4"/>
        <v>648.97500000000002</v>
      </c>
      <c r="H91" s="74">
        <f t="shared" si="6"/>
        <v>5840.7750000000005</v>
      </c>
      <c r="I91" s="74">
        <f t="shared" si="5"/>
        <v>5840.7750000000005</v>
      </c>
    </row>
    <row r="92" spans="1:9">
      <c r="A92" s="90">
        <v>45373</v>
      </c>
      <c r="B92" s="97" t="s">
        <v>178</v>
      </c>
      <c r="C92" s="98" t="s">
        <v>144</v>
      </c>
      <c r="D92" s="39">
        <v>1</v>
      </c>
      <c r="E92" s="73" t="s">
        <v>259</v>
      </c>
      <c r="F92" s="74">
        <v>55097.25</v>
      </c>
      <c r="G92" s="74">
        <f t="shared" si="4"/>
        <v>1836.575</v>
      </c>
      <c r="H92" s="74">
        <f t="shared" si="6"/>
        <v>16529.174999999999</v>
      </c>
      <c r="I92" s="74">
        <f t="shared" si="5"/>
        <v>16529.174999999999</v>
      </c>
    </row>
    <row r="93" spans="1:9">
      <c r="A93" s="90">
        <v>45373</v>
      </c>
      <c r="B93" s="97" t="s">
        <v>136</v>
      </c>
      <c r="C93" s="98" t="s">
        <v>137</v>
      </c>
      <c r="D93" s="39">
        <v>2</v>
      </c>
      <c r="E93" s="73" t="s">
        <v>260</v>
      </c>
      <c r="F93" s="74">
        <v>9943.5</v>
      </c>
      <c r="G93" s="74">
        <f t="shared" si="4"/>
        <v>331.45</v>
      </c>
      <c r="H93" s="74">
        <f t="shared" si="6"/>
        <v>2983.0499999999997</v>
      </c>
      <c r="I93" s="74">
        <f t="shared" si="5"/>
        <v>5966.0999999999995</v>
      </c>
    </row>
    <row r="94" spans="1:9">
      <c r="A94" s="90">
        <v>45373</v>
      </c>
      <c r="B94" s="97" t="s">
        <v>179</v>
      </c>
      <c r="C94" s="98" t="s">
        <v>158</v>
      </c>
      <c r="D94" s="39">
        <v>1</v>
      </c>
      <c r="E94" s="73" t="s">
        <v>260</v>
      </c>
      <c r="F94" s="74">
        <v>19469.25</v>
      </c>
      <c r="G94" s="74">
        <f t="shared" si="4"/>
        <v>648.97500000000002</v>
      </c>
      <c r="H94" s="74">
        <f t="shared" si="6"/>
        <v>5840.7750000000005</v>
      </c>
      <c r="I94" s="74">
        <f t="shared" si="5"/>
        <v>5840.7750000000005</v>
      </c>
    </row>
    <row r="95" spans="1:9">
      <c r="A95" s="90">
        <v>45373</v>
      </c>
      <c r="B95" s="97" t="s">
        <v>180</v>
      </c>
      <c r="C95" s="98" t="s">
        <v>158</v>
      </c>
      <c r="D95" s="39">
        <v>1</v>
      </c>
      <c r="E95" s="73" t="s">
        <v>260</v>
      </c>
      <c r="F95" s="74">
        <v>19469.25</v>
      </c>
      <c r="G95" s="74">
        <f t="shared" si="4"/>
        <v>648.97500000000002</v>
      </c>
      <c r="H95" s="74">
        <f t="shared" si="6"/>
        <v>5840.7750000000005</v>
      </c>
      <c r="I95" s="74">
        <f t="shared" si="5"/>
        <v>5840.7750000000005</v>
      </c>
    </row>
    <row r="96" spans="1:9">
      <c r="A96" s="91">
        <v>45373</v>
      </c>
      <c r="B96" s="97" t="s">
        <v>181</v>
      </c>
      <c r="C96" s="98" t="s">
        <v>152</v>
      </c>
      <c r="D96" s="39">
        <v>1</v>
      </c>
      <c r="E96" s="73" t="s">
        <v>260</v>
      </c>
      <c r="F96" s="74">
        <v>49891.5</v>
      </c>
      <c r="G96" s="74">
        <f t="shared" si="4"/>
        <v>1663.05</v>
      </c>
      <c r="H96" s="74">
        <f t="shared" si="6"/>
        <v>14967.449999999999</v>
      </c>
      <c r="I96" s="74">
        <f t="shared" si="5"/>
        <v>14967.449999999999</v>
      </c>
    </row>
    <row r="97" spans="1:10">
      <c r="A97" s="90">
        <v>45377</v>
      </c>
      <c r="B97" s="97" t="s">
        <v>136</v>
      </c>
      <c r="C97" s="98" t="s">
        <v>137</v>
      </c>
      <c r="D97" s="39">
        <v>3</v>
      </c>
      <c r="E97" s="73" t="s">
        <v>276</v>
      </c>
      <c r="F97" s="74">
        <v>9943.5</v>
      </c>
      <c r="G97" s="74">
        <f t="shared" si="4"/>
        <v>331.45</v>
      </c>
      <c r="H97" s="74">
        <f t="shared" ref="H97:H112" si="7">+G97*5</f>
        <v>1657.25</v>
      </c>
      <c r="I97" s="74">
        <f t="shared" si="5"/>
        <v>4971.75</v>
      </c>
    </row>
    <row r="98" spans="1:10">
      <c r="A98" s="90">
        <v>45377</v>
      </c>
      <c r="B98" s="97"/>
      <c r="C98" s="98" t="s">
        <v>158</v>
      </c>
      <c r="D98" s="39">
        <v>1</v>
      </c>
      <c r="E98" s="73" t="s">
        <v>252</v>
      </c>
      <c r="F98" s="74">
        <v>19469.25</v>
      </c>
      <c r="G98" s="74">
        <f t="shared" si="4"/>
        <v>648.97500000000002</v>
      </c>
      <c r="H98" s="74">
        <f t="shared" si="7"/>
        <v>3244.875</v>
      </c>
      <c r="I98" s="74">
        <f t="shared" si="5"/>
        <v>3244.875</v>
      </c>
      <c r="J98" s="101"/>
    </row>
    <row r="99" spans="1:10">
      <c r="A99" s="90">
        <v>45377</v>
      </c>
      <c r="B99" s="97"/>
      <c r="C99" s="98" t="s">
        <v>158</v>
      </c>
      <c r="D99" s="39">
        <v>1</v>
      </c>
      <c r="E99" s="73" t="s">
        <v>253</v>
      </c>
      <c r="F99" s="74">
        <v>19469.25</v>
      </c>
      <c r="G99" s="74">
        <f t="shared" si="4"/>
        <v>648.97500000000002</v>
      </c>
      <c r="H99" s="74">
        <f t="shared" si="7"/>
        <v>3244.875</v>
      </c>
      <c r="I99" s="74">
        <f t="shared" si="5"/>
        <v>3244.875</v>
      </c>
    </row>
    <row r="100" spans="1:10">
      <c r="A100" s="90">
        <v>45377</v>
      </c>
      <c r="B100" s="97" t="s">
        <v>136</v>
      </c>
      <c r="C100" s="98" t="s">
        <v>159</v>
      </c>
      <c r="D100" s="39">
        <v>3</v>
      </c>
      <c r="E100" s="73" t="s">
        <v>276</v>
      </c>
      <c r="F100" s="74">
        <v>20188.5</v>
      </c>
      <c r="G100" s="74">
        <f t="shared" si="4"/>
        <v>672.95</v>
      </c>
      <c r="H100" s="74">
        <f t="shared" si="7"/>
        <v>3364.75</v>
      </c>
      <c r="I100" s="74">
        <f t="shared" si="5"/>
        <v>10094.25</v>
      </c>
    </row>
    <row r="101" spans="1:10">
      <c r="A101" s="90">
        <v>45377</v>
      </c>
      <c r="B101" s="97" t="s">
        <v>136</v>
      </c>
      <c r="C101" s="98" t="s">
        <v>137</v>
      </c>
      <c r="D101" s="39">
        <v>3</v>
      </c>
      <c r="E101" s="73" t="s">
        <v>258</v>
      </c>
      <c r="F101" s="74">
        <v>9943.5</v>
      </c>
      <c r="G101" s="74">
        <f t="shared" si="4"/>
        <v>331.45</v>
      </c>
      <c r="H101" s="74">
        <f t="shared" si="7"/>
        <v>1657.25</v>
      </c>
      <c r="I101" s="74">
        <f t="shared" si="5"/>
        <v>4971.75</v>
      </c>
    </row>
    <row r="102" spans="1:10">
      <c r="A102" s="90">
        <v>45377</v>
      </c>
      <c r="B102" s="97"/>
      <c r="C102" s="98" t="s">
        <v>158</v>
      </c>
      <c r="D102" s="39">
        <v>1</v>
      </c>
      <c r="E102" s="73" t="s">
        <v>258</v>
      </c>
      <c r="F102" s="74">
        <v>19469.25</v>
      </c>
      <c r="G102" s="74">
        <f t="shared" si="4"/>
        <v>648.97500000000002</v>
      </c>
      <c r="H102" s="74">
        <f t="shared" si="7"/>
        <v>3244.875</v>
      </c>
      <c r="I102" s="74">
        <f t="shared" si="5"/>
        <v>3244.875</v>
      </c>
    </row>
    <row r="103" spans="1:10">
      <c r="A103" s="90">
        <v>45377</v>
      </c>
      <c r="B103" s="97"/>
      <c r="C103" s="98" t="s">
        <v>158</v>
      </c>
      <c r="D103" s="39">
        <v>1</v>
      </c>
      <c r="E103" s="73" t="s">
        <v>258</v>
      </c>
      <c r="F103" s="74">
        <v>19469.25</v>
      </c>
      <c r="G103" s="74">
        <f t="shared" si="4"/>
        <v>648.97500000000002</v>
      </c>
      <c r="H103" s="74">
        <f t="shared" si="7"/>
        <v>3244.875</v>
      </c>
      <c r="I103" s="74">
        <f t="shared" si="5"/>
        <v>3244.875</v>
      </c>
    </row>
    <row r="104" spans="1:10">
      <c r="A104" s="90">
        <v>45377</v>
      </c>
      <c r="B104" s="97" t="s">
        <v>136</v>
      </c>
      <c r="C104" s="98" t="s">
        <v>159</v>
      </c>
      <c r="D104" s="39">
        <v>3</v>
      </c>
      <c r="E104" s="73" t="s">
        <v>277</v>
      </c>
      <c r="F104" s="74">
        <v>20188.5</v>
      </c>
      <c r="G104" s="74">
        <f t="shared" si="4"/>
        <v>672.95</v>
      </c>
      <c r="H104" s="74">
        <f t="shared" si="7"/>
        <v>3364.75</v>
      </c>
      <c r="I104" s="74">
        <f t="shared" si="5"/>
        <v>10094.25</v>
      </c>
    </row>
    <row r="105" spans="1:10">
      <c r="A105" s="90">
        <v>45377</v>
      </c>
      <c r="B105" s="97" t="s">
        <v>136</v>
      </c>
      <c r="C105" s="98" t="s">
        <v>137</v>
      </c>
      <c r="D105" s="39">
        <v>3</v>
      </c>
      <c r="E105" s="73" t="s">
        <v>277</v>
      </c>
      <c r="F105" s="74">
        <v>9943.5</v>
      </c>
      <c r="G105" s="74">
        <f t="shared" si="4"/>
        <v>331.45</v>
      </c>
      <c r="H105" s="74">
        <f t="shared" si="7"/>
        <v>1657.25</v>
      </c>
      <c r="I105" s="74">
        <f t="shared" si="5"/>
        <v>4971.75</v>
      </c>
    </row>
    <row r="106" spans="1:10">
      <c r="A106" s="90">
        <v>45377</v>
      </c>
      <c r="B106" s="97"/>
      <c r="C106" s="98" t="s">
        <v>158</v>
      </c>
      <c r="D106" s="39">
        <v>1</v>
      </c>
      <c r="E106" s="73" t="s">
        <v>258</v>
      </c>
      <c r="F106" s="74">
        <v>19469.25</v>
      </c>
      <c r="G106" s="74">
        <f t="shared" si="4"/>
        <v>648.97500000000002</v>
      </c>
      <c r="H106" s="74">
        <f t="shared" si="7"/>
        <v>3244.875</v>
      </c>
      <c r="I106" s="74">
        <f t="shared" si="5"/>
        <v>3244.875</v>
      </c>
    </row>
    <row r="107" spans="1:10">
      <c r="A107" s="90">
        <v>45377</v>
      </c>
      <c r="B107" s="97"/>
      <c r="C107" s="98" t="s">
        <v>158</v>
      </c>
      <c r="D107" s="39">
        <v>1</v>
      </c>
      <c r="E107" s="73" t="s">
        <v>258</v>
      </c>
      <c r="F107" s="74">
        <v>19469.25</v>
      </c>
      <c r="G107" s="74">
        <f t="shared" si="4"/>
        <v>648.97500000000002</v>
      </c>
      <c r="H107" s="74">
        <f t="shared" si="7"/>
        <v>3244.875</v>
      </c>
      <c r="I107" s="74">
        <f t="shared" si="5"/>
        <v>3244.875</v>
      </c>
    </row>
    <row r="108" spans="1:10">
      <c r="A108" s="90">
        <v>45377</v>
      </c>
      <c r="B108" s="97"/>
      <c r="C108" s="98" t="s">
        <v>158</v>
      </c>
      <c r="D108" s="39">
        <v>1</v>
      </c>
      <c r="E108" s="73" t="s">
        <v>276</v>
      </c>
      <c r="F108" s="74">
        <v>19469.25</v>
      </c>
      <c r="G108" s="74">
        <f t="shared" si="4"/>
        <v>648.97500000000002</v>
      </c>
      <c r="H108" s="74">
        <f t="shared" si="7"/>
        <v>3244.875</v>
      </c>
      <c r="I108" s="74">
        <f t="shared" si="5"/>
        <v>3244.875</v>
      </c>
    </row>
    <row r="109" spans="1:10">
      <c r="A109" s="90">
        <v>45377</v>
      </c>
      <c r="B109" s="97"/>
      <c r="C109" s="98" t="s">
        <v>158</v>
      </c>
      <c r="D109" s="39">
        <v>1</v>
      </c>
      <c r="E109" s="73" t="s">
        <v>276</v>
      </c>
      <c r="F109" s="74">
        <v>19469.25</v>
      </c>
      <c r="G109" s="74">
        <f t="shared" si="4"/>
        <v>648.97500000000002</v>
      </c>
      <c r="H109" s="74">
        <f t="shared" si="7"/>
        <v>3244.875</v>
      </c>
      <c r="I109" s="74">
        <f t="shared" si="5"/>
        <v>3244.875</v>
      </c>
    </row>
    <row r="110" spans="1:10">
      <c r="A110" s="90">
        <v>45377</v>
      </c>
      <c r="B110" s="97" t="s">
        <v>136</v>
      </c>
      <c r="C110" s="98" t="s">
        <v>159</v>
      </c>
      <c r="D110" s="39">
        <v>4</v>
      </c>
      <c r="E110" s="73" t="s">
        <v>258</v>
      </c>
      <c r="F110" s="74">
        <v>20188.5</v>
      </c>
      <c r="G110" s="74">
        <f t="shared" si="4"/>
        <v>672.95</v>
      </c>
      <c r="H110" s="74">
        <f t="shared" si="7"/>
        <v>3364.75</v>
      </c>
      <c r="I110" s="74">
        <f t="shared" si="5"/>
        <v>13459</v>
      </c>
    </row>
    <row r="111" spans="1:10">
      <c r="A111" s="90">
        <v>45377</v>
      </c>
      <c r="B111" s="97" t="s">
        <v>136</v>
      </c>
      <c r="C111" s="98" t="s">
        <v>137</v>
      </c>
      <c r="D111" s="39">
        <v>2</v>
      </c>
      <c r="E111" s="73" t="s">
        <v>253</v>
      </c>
      <c r="F111" s="74">
        <v>9943.5</v>
      </c>
      <c r="G111" s="74">
        <f t="shared" si="4"/>
        <v>331.45</v>
      </c>
      <c r="H111" s="74">
        <f t="shared" si="7"/>
        <v>1657.25</v>
      </c>
      <c r="I111" s="74">
        <f t="shared" si="5"/>
        <v>3314.5</v>
      </c>
    </row>
    <row r="112" spans="1:10">
      <c r="A112" s="90">
        <v>45377</v>
      </c>
      <c r="B112" s="97"/>
      <c r="C112" s="98" t="s">
        <v>158</v>
      </c>
      <c r="D112" s="39">
        <v>1</v>
      </c>
      <c r="E112" s="73" t="s">
        <v>277</v>
      </c>
      <c r="F112" s="74">
        <v>19469.25</v>
      </c>
      <c r="G112" s="74">
        <f t="shared" si="4"/>
        <v>648.97500000000002</v>
      </c>
      <c r="H112" s="74">
        <f t="shared" si="7"/>
        <v>3244.875</v>
      </c>
      <c r="I112" s="74">
        <f t="shared" si="5"/>
        <v>3244.875</v>
      </c>
    </row>
    <row r="113" spans="1:10">
      <c r="A113" s="90">
        <v>45377</v>
      </c>
      <c r="B113" s="97" t="s">
        <v>136</v>
      </c>
      <c r="C113" s="98" t="s">
        <v>159</v>
      </c>
      <c r="D113" s="39">
        <v>2</v>
      </c>
      <c r="E113" s="73" t="s">
        <v>308</v>
      </c>
      <c r="F113" s="74">
        <v>20188.5</v>
      </c>
      <c r="G113" s="74">
        <f t="shared" si="4"/>
        <v>672.95</v>
      </c>
      <c r="H113" s="74">
        <f>+G113*5</f>
        <v>3364.75</v>
      </c>
      <c r="I113" s="74">
        <f t="shared" si="5"/>
        <v>6729.5</v>
      </c>
    </row>
    <row r="114" spans="1:10">
      <c r="A114" s="90">
        <v>45377</v>
      </c>
      <c r="B114" s="97" t="s">
        <v>136</v>
      </c>
      <c r="C114" s="98" t="s">
        <v>137</v>
      </c>
      <c r="D114" s="39">
        <v>2</v>
      </c>
      <c r="E114" s="73" t="s">
        <v>257</v>
      </c>
      <c r="F114" s="74">
        <v>9943.5</v>
      </c>
      <c r="G114" s="74">
        <f t="shared" si="4"/>
        <v>331.45</v>
      </c>
      <c r="H114" s="74">
        <f t="shared" ref="H114:H122" si="8">+G114*5</f>
        <v>1657.25</v>
      </c>
      <c r="I114" s="74">
        <f t="shared" si="5"/>
        <v>3314.5</v>
      </c>
    </row>
    <row r="115" spans="1:10">
      <c r="A115" s="90">
        <v>45377</v>
      </c>
      <c r="B115" s="97"/>
      <c r="C115" s="98" t="s">
        <v>158</v>
      </c>
      <c r="D115" s="39">
        <v>1</v>
      </c>
      <c r="E115" s="73" t="s">
        <v>257</v>
      </c>
      <c r="F115" s="74">
        <v>19469.25</v>
      </c>
      <c r="G115" s="74">
        <f t="shared" si="4"/>
        <v>648.97500000000002</v>
      </c>
      <c r="H115" s="74">
        <f t="shared" si="8"/>
        <v>3244.875</v>
      </c>
      <c r="I115" s="74">
        <f t="shared" si="5"/>
        <v>3244.875</v>
      </c>
    </row>
    <row r="116" spans="1:10">
      <c r="A116" s="90">
        <v>45377</v>
      </c>
      <c r="B116" s="97" t="s">
        <v>136</v>
      </c>
      <c r="C116" s="98" t="s">
        <v>159</v>
      </c>
      <c r="D116" s="39">
        <v>1</v>
      </c>
      <c r="E116" s="73" t="s">
        <v>253</v>
      </c>
      <c r="F116" s="74">
        <v>20188.5</v>
      </c>
      <c r="G116" s="74">
        <f t="shared" si="4"/>
        <v>672.95</v>
      </c>
      <c r="H116" s="74">
        <f t="shared" si="8"/>
        <v>3364.75</v>
      </c>
      <c r="I116" s="74">
        <f t="shared" si="5"/>
        <v>3364.75</v>
      </c>
    </row>
    <row r="117" spans="1:10">
      <c r="A117" s="90">
        <v>45377</v>
      </c>
      <c r="B117" s="97"/>
      <c r="C117" s="98" t="s">
        <v>152</v>
      </c>
      <c r="D117" s="39">
        <v>1</v>
      </c>
      <c r="E117" s="73" t="s">
        <v>252</v>
      </c>
      <c r="F117" s="74">
        <v>49891.5</v>
      </c>
      <c r="G117" s="74">
        <f t="shared" si="4"/>
        <v>1663.05</v>
      </c>
      <c r="H117" s="74">
        <f t="shared" si="8"/>
        <v>8315.25</v>
      </c>
      <c r="I117" s="74">
        <f t="shared" si="5"/>
        <v>8315.25</v>
      </c>
      <c r="J117" s="101"/>
    </row>
    <row r="118" spans="1:10">
      <c r="A118" s="90">
        <v>45377</v>
      </c>
      <c r="B118" s="97" t="s">
        <v>136</v>
      </c>
      <c r="C118" s="98" t="s">
        <v>137</v>
      </c>
      <c r="D118" s="39">
        <v>2</v>
      </c>
      <c r="E118" s="73" t="s">
        <v>252</v>
      </c>
      <c r="F118" s="74">
        <v>9943.5</v>
      </c>
      <c r="G118" s="74">
        <f t="shared" si="4"/>
        <v>331.45</v>
      </c>
      <c r="H118" s="74">
        <f t="shared" si="8"/>
        <v>1657.25</v>
      </c>
      <c r="I118" s="74">
        <f t="shared" si="5"/>
        <v>3314.5</v>
      </c>
      <c r="J118" s="101"/>
    </row>
    <row r="119" spans="1:10">
      <c r="A119" s="90">
        <v>45377</v>
      </c>
      <c r="B119" s="97"/>
      <c r="C119" s="98" t="s">
        <v>158</v>
      </c>
      <c r="D119" s="39">
        <v>1</v>
      </c>
      <c r="E119" s="73" t="s">
        <v>277</v>
      </c>
      <c r="F119" s="74">
        <v>19469.25</v>
      </c>
      <c r="G119" s="74">
        <f t="shared" si="4"/>
        <v>648.97500000000002</v>
      </c>
      <c r="H119" s="74">
        <f t="shared" si="8"/>
        <v>3244.875</v>
      </c>
      <c r="I119" s="74">
        <f t="shared" si="5"/>
        <v>3244.875</v>
      </c>
    </row>
    <row r="120" spans="1:10">
      <c r="A120" s="90">
        <v>45377</v>
      </c>
      <c r="B120" s="97" t="s">
        <v>136</v>
      </c>
      <c r="C120" s="98" t="s">
        <v>159</v>
      </c>
      <c r="D120" s="39">
        <v>2</v>
      </c>
      <c r="E120" s="73" t="s">
        <v>257</v>
      </c>
      <c r="F120" s="74">
        <v>20188.5</v>
      </c>
      <c r="G120" s="74">
        <f t="shared" si="4"/>
        <v>672.95</v>
      </c>
      <c r="H120" s="74">
        <f t="shared" si="8"/>
        <v>3364.75</v>
      </c>
      <c r="I120" s="74">
        <f t="shared" si="5"/>
        <v>6729.5</v>
      </c>
    </row>
    <row r="121" spans="1:10">
      <c r="A121" s="90">
        <v>45377</v>
      </c>
      <c r="B121" s="97" t="s">
        <v>136</v>
      </c>
      <c r="C121" s="98" t="s">
        <v>168</v>
      </c>
      <c r="D121" s="39">
        <v>1</v>
      </c>
      <c r="E121" s="73" t="s">
        <v>253</v>
      </c>
      <c r="F121" s="74">
        <v>2753.6</v>
      </c>
      <c r="G121" s="74">
        <f t="shared" si="4"/>
        <v>91.786666666666662</v>
      </c>
      <c r="H121" s="74">
        <f t="shared" si="8"/>
        <v>458.93333333333328</v>
      </c>
      <c r="I121" s="74">
        <f t="shared" si="5"/>
        <v>458.93333333333328</v>
      </c>
    </row>
    <row r="122" spans="1:10">
      <c r="A122" s="90">
        <v>45377</v>
      </c>
      <c r="B122" s="97"/>
      <c r="C122" s="98" t="s">
        <v>144</v>
      </c>
      <c r="D122" s="39">
        <v>1</v>
      </c>
      <c r="E122" s="73" t="s">
        <v>253</v>
      </c>
      <c r="F122" s="74">
        <v>55097.25</v>
      </c>
      <c r="G122" s="74">
        <f t="shared" si="4"/>
        <v>1836.575</v>
      </c>
      <c r="H122" s="74">
        <f t="shared" si="8"/>
        <v>9182.875</v>
      </c>
      <c r="I122" s="74">
        <f t="shared" si="5"/>
        <v>9182.875</v>
      </c>
    </row>
    <row r="123" spans="1:10">
      <c r="A123" s="90">
        <v>45377</v>
      </c>
      <c r="B123" s="97" t="s">
        <v>136</v>
      </c>
      <c r="C123" s="98" t="s">
        <v>137</v>
      </c>
      <c r="D123" s="39">
        <v>2</v>
      </c>
      <c r="E123" s="73" t="s">
        <v>308</v>
      </c>
      <c r="F123" s="74">
        <v>9943.5</v>
      </c>
      <c r="G123" s="74">
        <f t="shared" si="4"/>
        <v>331.45</v>
      </c>
      <c r="H123" s="74">
        <f>+G123*5</f>
        <v>1657.25</v>
      </c>
      <c r="I123" s="74">
        <f>+D123*H123</f>
        <v>3314.5</v>
      </c>
    </row>
    <row r="124" spans="1:10">
      <c r="A124" s="90">
        <v>45377</v>
      </c>
      <c r="B124" s="97"/>
      <c r="C124" s="98" t="s">
        <v>158</v>
      </c>
      <c r="D124" s="39">
        <v>1</v>
      </c>
      <c r="E124" s="73" t="s">
        <v>308</v>
      </c>
      <c r="F124" s="74">
        <v>19469.25</v>
      </c>
      <c r="G124" s="74">
        <f t="shared" si="4"/>
        <v>648.97500000000002</v>
      </c>
      <c r="H124" s="74">
        <f>+G124*5</f>
        <v>3244.875</v>
      </c>
      <c r="I124" s="74">
        <f t="shared" si="5"/>
        <v>3244.875</v>
      </c>
    </row>
    <row r="125" spans="1:10">
      <c r="A125" s="90">
        <v>45377</v>
      </c>
      <c r="B125" s="97" t="s">
        <v>136</v>
      </c>
      <c r="C125" s="98" t="s">
        <v>159</v>
      </c>
      <c r="D125" s="39">
        <v>2</v>
      </c>
      <c r="E125" s="73" t="s">
        <v>251</v>
      </c>
      <c r="F125" s="74">
        <v>20188.5</v>
      </c>
      <c r="G125" s="74">
        <f t="shared" si="4"/>
        <v>672.95</v>
      </c>
      <c r="H125" s="74">
        <f>+G125*5</f>
        <v>3364.75</v>
      </c>
      <c r="I125" s="79">
        <f>+H125*1</f>
        <v>3364.75</v>
      </c>
      <c r="J125" s="101"/>
    </row>
    <row r="126" spans="1:10">
      <c r="A126" s="90">
        <v>45377</v>
      </c>
      <c r="B126" s="99"/>
      <c r="C126" s="98" t="s">
        <v>144</v>
      </c>
      <c r="D126" s="39">
        <v>1</v>
      </c>
      <c r="E126" s="73" t="s">
        <v>308</v>
      </c>
      <c r="F126" s="74">
        <v>55097.25</v>
      </c>
      <c r="G126" s="74">
        <f t="shared" si="4"/>
        <v>1836.575</v>
      </c>
      <c r="H126" s="74">
        <f>+G126*5</f>
        <v>9182.875</v>
      </c>
      <c r="I126" s="74">
        <f t="shared" si="5"/>
        <v>9182.875</v>
      </c>
    </row>
    <row r="127" spans="1:10">
      <c r="A127" s="91">
        <v>45378</v>
      </c>
      <c r="B127" s="99" t="s">
        <v>136</v>
      </c>
      <c r="C127" s="95" t="s">
        <v>159</v>
      </c>
      <c r="D127" s="94">
        <v>17</v>
      </c>
      <c r="E127" s="73" t="s">
        <v>269</v>
      </c>
      <c r="F127" s="77">
        <v>20188.5</v>
      </c>
      <c r="G127" s="74">
        <f t="shared" si="4"/>
        <v>672.95</v>
      </c>
      <c r="H127" s="77">
        <f t="shared" ref="H127:H144" si="9">+G127*4</f>
        <v>2691.8</v>
      </c>
      <c r="I127" s="74">
        <f t="shared" si="5"/>
        <v>45760.600000000006</v>
      </c>
    </row>
    <row r="128" spans="1:10">
      <c r="A128" s="91">
        <v>45378</v>
      </c>
      <c r="B128" s="99" t="s">
        <v>182</v>
      </c>
      <c r="C128" s="95" t="s">
        <v>183</v>
      </c>
      <c r="D128" s="94">
        <v>1</v>
      </c>
      <c r="E128" s="73" t="s">
        <v>269</v>
      </c>
      <c r="F128" s="77">
        <v>20069.25</v>
      </c>
      <c r="G128" s="74">
        <f t="shared" si="4"/>
        <v>668.97500000000002</v>
      </c>
      <c r="H128" s="77">
        <f t="shared" si="9"/>
        <v>2675.9</v>
      </c>
      <c r="I128" s="74">
        <f t="shared" si="5"/>
        <v>2675.9</v>
      </c>
    </row>
    <row r="129" spans="1:9">
      <c r="A129" s="91">
        <v>45378</v>
      </c>
      <c r="B129" s="99" t="s">
        <v>184</v>
      </c>
      <c r="C129" s="95" t="s">
        <v>183</v>
      </c>
      <c r="D129" s="94">
        <v>1</v>
      </c>
      <c r="E129" s="73" t="s">
        <v>269</v>
      </c>
      <c r="F129" s="77">
        <v>20069.25</v>
      </c>
      <c r="G129" s="74">
        <f t="shared" si="4"/>
        <v>668.97500000000002</v>
      </c>
      <c r="H129" s="77">
        <f t="shared" si="9"/>
        <v>2675.9</v>
      </c>
      <c r="I129" s="74">
        <f t="shared" si="5"/>
        <v>2675.9</v>
      </c>
    </row>
    <row r="130" spans="1:9">
      <c r="A130" s="91">
        <v>45378</v>
      </c>
      <c r="B130" s="99" t="s">
        <v>185</v>
      </c>
      <c r="C130" s="95" t="s">
        <v>183</v>
      </c>
      <c r="D130" s="94">
        <v>1</v>
      </c>
      <c r="E130" s="73" t="s">
        <v>269</v>
      </c>
      <c r="F130" s="77">
        <v>20069.25</v>
      </c>
      <c r="G130" s="74">
        <f t="shared" si="4"/>
        <v>668.97500000000002</v>
      </c>
      <c r="H130" s="77">
        <f t="shared" si="9"/>
        <v>2675.9</v>
      </c>
      <c r="I130" s="74">
        <f t="shared" si="5"/>
        <v>2675.9</v>
      </c>
    </row>
    <row r="131" spans="1:9">
      <c r="A131" s="91">
        <v>45378</v>
      </c>
      <c r="B131" s="99" t="s">
        <v>186</v>
      </c>
      <c r="C131" s="95" t="s">
        <v>183</v>
      </c>
      <c r="D131" s="94">
        <v>1</v>
      </c>
      <c r="E131" s="73" t="s">
        <v>269</v>
      </c>
      <c r="F131" s="77">
        <v>20069.25</v>
      </c>
      <c r="G131" s="74">
        <f t="shared" ref="G131:G165" si="10">+F131/30</f>
        <v>668.97500000000002</v>
      </c>
      <c r="H131" s="77">
        <f t="shared" si="9"/>
        <v>2675.9</v>
      </c>
      <c r="I131" s="74">
        <f t="shared" ref="I131:I165" si="11">+D131*H131</f>
        <v>2675.9</v>
      </c>
    </row>
    <row r="132" spans="1:9">
      <c r="A132" s="91">
        <v>45378</v>
      </c>
      <c r="B132" s="99" t="s">
        <v>187</v>
      </c>
      <c r="C132" s="95" t="s">
        <v>183</v>
      </c>
      <c r="D132" s="94">
        <v>1</v>
      </c>
      <c r="E132" s="73" t="s">
        <v>269</v>
      </c>
      <c r="F132" s="77">
        <v>20069.25</v>
      </c>
      <c r="G132" s="74">
        <f t="shared" si="10"/>
        <v>668.97500000000002</v>
      </c>
      <c r="H132" s="77">
        <f t="shared" si="9"/>
        <v>2675.9</v>
      </c>
      <c r="I132" s="74">
        <f t="shared" si="11"/>
        <v>2675.9</v>
      </c>
    </row>
    <row r="133" spans="1:9">
      <c r="A133" s="91">
        <v>45378</v>
      </c>
      <c r="B133" s="99" t="s">
        <v>188</v>
      </c>
      <c r="C133" s="95" t="s">
        <v>183</v>
      </c>
      <c r="D133" s="94">
        <v>1</v>
      </c>
      <c r="E133" s="73" t="s">
        <v>269</v>
      </c>
      <c r="F133" s="77">
        <v>20069.25</v>
      </c>
      <c r="G133" s="74">
        <f t="shared" si="10"/>
        <v>668.97500000000002</v>
      </c>
      <c r="H133" s="77">
        <f t="shared" si="9"/>
        <v>2675.9</v>
      </c>
      <c r="I133" s="74">
        <f t="shared" si="11"/>
        <v>2675.9</v>
      </c>
    </row>
    <row r="134" spans="1:9">
      <c r="A134" s="91">
        <v>45378</v>
      </c>
      <c r="B134" s="99" t="s">
        <v>136</v>
      </c>
      <c r="C134" s="95" t="s">
        <v>137</v>
      </c>
      <c r="D134" s="94">
        <v>3</v>
      </c>
      <c r="E134" s="78" t="s">
        <v>306</v>
      </c>
      <c r="F134" s="96">
        <v>9943.5</v>
      </c>
      <c r="G134" s="74">
        <f t="shared" si="10"/>
        <v>331.45</v>
      </c>
      <c r="H134" s="96">
        <f t="shared" si="9"/>
        <v>1325.8</v>
      </c>
      <c r="I134" s="74">
        <f t="shared" si="11"/>
        <v>3977.3999999999996</v>
      </c>
    </row>
    <row r="135" spans="1:9">
      <c r="A135" s="91">
        <v>45378</v>
      </c>
      <c r="B135" s="99"/>
      <c r="C135" s="95" t="s">
        <v>158</v>
      </c>
      <c r="D135" s="94">
        <v>1</v>
      </c>
      <c r="E135" s="78" t="s">
        <v>306</v>
      </c>
      <c r="F135" s="96">
        <v>19469.25</v>
      </c>
      <c r="G135" s="74">
        <f t="shared" si="10"/>
        <v>648.97500000000002</v>
      </c>
      <c r="H135" s="96">
        <f t="shared" si="9"/>
        <v>2595.9</v>
      </c>
      <c r="I135" s="74">
        <f t="shared" si="11"/>
        <v>2595.9</v>
      </c>
    </row>
    <row r="136" spans="1:9">
      <c r="A136" s="91">
        <v>45378</v>
      </c>
      <c r="B136" s="99"/>
      <c r="C136" s="95" t="s">
        <v>158</v>
      </c>
      <c r="D136" s="94">
        <v>1</v>
      </c>
      <c r="E136" s="78" t="s">
        <v>306</v>
      </c>
      <c r="F136" s="96">
        <v>19469.25</v>
      </c>
      <c r="G136" s="74">
        <f t="shared" si="10"/>
        <v>648.97500000000002</v>
      </c>
      <c r="H136" s="96">
        <f t="shared" si="9"/>
        <v>2595.9</v>
      </c>
      <c r="I136" s="74">
        <f t="shared" si="11"/>
        <v>2595.9</v>
      </c>
    </row>
    <row r="137" spans="1:9">
      <c r="A137" s="91">
        <v>45378</v>
      </c>
      <c r="B137" s="99" t="s">
        <v>136</v>
      </c>
      <c r="C137" s="95" t="s">
        <v>159</v>
      </c>
      <c r="D137" s="94">
        <v>3</v>
      </c>
      <c r="E137" s="78" t="s">
        <v>306</v>
      </c>
      <c r="F137" s="77">
        <v>20188.5</v>
      </c>
      <c r="G137" s="74">
        <f t="shared" si="10"/>
        <v>672.95</v>
      </c>
      <c r="H137" s="77">
        <f t="shared" si="9"/>
        <v>2691.8</v>
      </c>
      <c r="I137" s="74">
        <f t="shared" si="11"/>
        <v>8075.4000000000005</v>
      </c>
    </row>
    <row r="138" spans="1:9">
      <c r="A138" s="91">
        <v>45378</v>
      </c>
      <c r="B138" s="99" t="s">
        <v>136</v>
      </c>
      <c r="C138" s="95" t="s">
        <v>137</v>
      </c>
      <c r="D138" s="94">
        <v>2</v>
      </c>
      <c r="E138" s="78" t="s">
        <v>275</v>
      </c>
      <c r="F138" s="74">
        <v>9943.5</v>
      </c>
      <c r="G138" s="74">
        <f t="shared" si="10"/>
        <v>331.45</v>
      </c>
      <c r="H138" s="96">
        <f t="shared" si="9"/>
        <v>1325.8</v>
      </c>
      <c r="I138" s="74">
        <f t="shared" si="11"/>
        <v>2651.6</v>
      </c>
    </row>
    <row r="139" spans="1:9">
      <c r="A139" s="91">
        <v>45378</v>
      </c>
      <c r="B139" s="99"/>
      <c r="C139" s="95" t="s">
        <v>158</v>
      </c>
      <c r="D139" s="94">
        <v>1</v>
      </c>
      <c r="E139" s="78" t="s">
        <v>275</v>
      </c>
      <c r="F139" s="74">
        <v>19469.25</v>
      </c>
      <c r="G139" s="74">
        <f t="shared" si="10"/>
        <v>648.97500000000002</v>
      </c>
      <c r="H139" s="96">
        <f t="shared" si="9"/>
        <v>2595.9</v>
      </c>
      <c r="I139" s="74">
        <f t="shared" si="11"/>
        <v>2595.9</v>
      </c>
    </row>
    <row r="140" spans="1:9">
      <c r="A140" s="91">
        <v>45378</v>
      </c>
      <c r="B140" s="99"/>
      <c r="C140" s="95" t="s">
        <v>158</v>
      </c>
      <c r="D140" s="94">
        <v>1</v>
      </c>
      <c r="E140" s="78" t="s">
        <v>275</v>
      </c>
      <c r="F140" s="74">
        <v>19469.25</v>
      </c>
      <c r="G140" s="74">
        <f t="shared" si="10"/>
        <v>648.97500000000002</v>
      </c>
      <c r="H140" s="96">
        <f t="shared" si="9"/>
        <v>2595.9</v>
      </c>
      <c r="I140" s="74">
        <f t="shared" si="11"/>
        <v>2595.9</v>
      </c>
    </row>
    <row r="141" spans="1:9">
      <c r="A141" s="91">
        <v>45378</v>
      </c>
      <c r="B141" s="99" t="s">
        <v>136</v>
      </c>
      <c r="C141" s="95" t="s">
        <v>159</v>
      </c>
      <c r="D141" s="94">
        <v>1</v>
      </c>
      <c r="E141" s="78" t="s">
        <v>275</v>
      </c>
      <c r="F141" s="74">
        <v>20188.5</v>
      </c>
      <c r="G141" s="74">
        <f t="shared" si="10"/>
        <v>672.95</v>
      </c>
      <c r="H141" s="77">
        <f t="shared" si="9"/>
        <v>2691.8</v>
      </c>
      <c r="I141" s="74">
        <f t="shared" si="11"/>
        <v>2691.8</v>
      </c>
    </row>
    <row r="142" spans="1:9">
      <c r="A142" s="91">
        <v>45378</v>
      </c>
      <c r="B142" s="99" t="s">
        <v>136</v>
      </c>
      <c r="C142" s="95" t="s">
        <v>137</v>
      </c>
      <c r="D142" s="94">
        <v>2</v>
      </c>
      <c r="E142" s="78" t="s">
        <v>307</v>
      </c>
      <c r="F142" s="96">
        <v>9943.5</v>
      </c>
      <c r="G142" s="74">
        <f t="shared" si="10"/>
        <v>331.45</v>
      </c>
      <c r="H142" s="96">
        <f t="shared" si="9"/>
        <v>1325.8</v>
      </c>
      <c r="I142" s="74">
        <f t="shared" si="11"/>
        <v>2651.6</v>
      </c>
    </row>
    <row r="143" spans="1:9">
      <c r="A143" s="91">
        <v>45378</v>
      </c>
      <c r="B143" s="99"/>
      <c r="C143" s="95" t="s">
        <v>158</v>
      </c>
      <c r="D143" s="94">
        <v>1</v>
      </c>
      <c r="E143" s="78" t="s">
        <v>307</v>
      </c>
      <c r="F143" s="96">
        <v>19469.25</v>
      </c>
      <c r="G143" s="74">
        <f t="shared" si="10"/>
        <v>648.97500000000002</v>
      </c>
      <c r="H143" s="96">
        <f t="shared" si="9"/>
        <v>2595.9</v>
      </c>
      <c r="I143" s="74">
        <f t="shared" si="11"/>
        <v>2595.9</v>
      </c>
    </row>
    <row r="144" spans="1:9">
      <c r="A144" s="91">
        <v>45378</v>
      </c>
      <c r="B144" s="99" t="s">
        <v>136</v>
      </c>
      <c r="C144" s="95" t="s">
        <v>159</v>
      </c>
      <c r="D144" s="94">
        <v>2</v>
      </c>
      <c r="E144" s="78" t="s">
        <v>307</v>
      </c>
      <c r="F144" s="77">
        <v>20188.5</v>
      </c>
      <c r="G144" s="74">
        <f t="shared" si="10"/>
        <v>672.95</v>
      </c>
      <c r="H144" s="77">
        <f t="shared" si="9"/>
        <v>2691.8</v>
      </c>
      <c r="I144" s="74">
        <f t="shared" si="11"/>
        <v>5383.6</v>
      </c>
    </row>
    <row r="145" spans="1:17">
      <c r="A145" s="91">
        <v>45377</v>
      </c>
      <c r="B145" s="99"/>
      <c r="C145" s="95" t="s">
        <v>254</v>
      </c>
      <c r="D145" s="94">
        <v>1</v>
      </c>
      <c r="E145" s="78" t="s">
        <v>253</v>
      </c>
      <c r="F145" s="77"/>
      <c r="G145" s="74">
        <f t="shared" si="10"/>
        <v>0</v>
      </c>
      <c r="H145" s="77"/>
      <c r="I145" s="74">
        <f t="shared" si="11"/>
        <v>0</v>
      </c>
      <c r="J145" s="112"/>
      <c r="K145" s="113"/>
      <c r="L145" s="113"/>
      <c r="M145" s="114"/>
      <c r="N145" s="39"/>
      <c r="O145" s="39"/>
      <c r="P145" s="69"/>
      <c r="Q145" s="69"/>
    </row>
    <row r="146" spans="1:17">
      <c r="A146" s="91">
        <v>45377</v>
      </c>
      <c r="B146" s="99"/>
      <c r="C146" s="95" t="s">
        <v>255</v>
      </c>
      <c r="D146" s="94">
        <v>1</v>
      </c>
      <c r="E146" s="78" t="s">
        <v>253</v>
      </c>
      <c r="F146" s="77"/>
      <c r="G146" s="74">
        <f t="shared" si="10"/>
        <v>0</v>
      </c>
      <c r="H146" s="77"/>
      <c r="I146" s="74">
        <f t="shared" si="11"/>
        <v>0</v>
      </c>
      <c r="J146" s="112"/>
      <c r="K146" s="113"/>
      <c r="L146" s="113"/>
      <c r="M146" s="114"/>
      <c r="N146" s="39"/>
      <c r="O146" s="39"/>
      <c r="P146" s="69"/>
      <c r="Q146" s="69"/>
    </row>
    <row r="147" spans="1:17">
      <c r="A147" s="91">
        <v>45377</v>
      </c>
      <c r="B147" s="99"/>
      <c r="C147" s="95" t="s">
        <v>256</v>
      </c>
      <c r="D147" s="94">
        <v>1</v>
      </c>
      <c r="E147" s="73" t="s">
        <v>253</v>
      </c>
      <c r="F147" s="77"/>
      <c r="G147" s="74">
        <f t="shared" si="10"/>
        <v>0</v>
      </c>
      <c r="H147" s="77"/>
      <c r="I147" s="74">
        <f t="shared" si="11"/>
        <v>0</v>
      </c>
      <c r="J147" s="113"/>
      <c r="K147" s="113"/>
      <c r="L147" s="113"/>
      <c r="M147" s="114"/>
      <c r="N147" s="39"/>
      <c r="O147" s="39"/>
      <c r="P147" s="69"/>
      <c r="Q147" s="69"/>
    </row>
    <row r="148" spans="1:17">
      <c r="A148" s="91">
        <v>45373</v>
      </c>
      <c r="B148" s="99"/>
      <c r="C148" s="95" t="s">
        <v>254</v>
      </c>
      <c r="D148" s="94">
        <v>1</v>
      </c>
      <c r="E148" s="73" t="s">
        <v>259</v>
      </c>
      <c r="F148" s="75"/>
      <c r="G148" s="74">
        <f t="shared" si="10"/>
        <v>0</v>
      </c>
      <c r="H148" s="75"/>
      <c r="I148" s="74">
        <f t="shared" si="11"/>
        <v>0</v>
      </c>
      <c r="J148" s="71"/>
      <c r="K148" s="71"/>
      <c r="L148" s="71"/>
      <c r="M148" s="71"/>
      <c r="N148" s="71"/>
      <c r="O148" s="71"/>
      <c r="P148" s="72"/>
      <c r="Q148" s="72"/>
    </row>
    <row r="149" spans="1:17">
      <c r="A149" s="91">
        <v>45373</v>
      </c>
      <c r="B149" s="99"/>
      <c r="C149" s="95" t="s">
        <v>255</v>
      </c>
      <c r="D149" s="94">
        <v>1</v>
      </c>
      <c r="E149" s="73" t="s">
        <v>259</v>
      </c>
      <c r="F149" s="74"/>
      <c r="G149" s="74">
        <f t="shared" si="10"/>
        <v>0</v>
      </c>
      <c r="H149" s="74"/>
      <c r="I149" s="74">
        <f t="shared" si="11"/>
        <v>0</v>
      </c>
    </row>
    <row r="150" spans="1:17">
      <c r="A150" s="91">
        <v>45373</v>
      </c>
      <c r="B150" s="99"/>
      <c r="C150" s="95" t="s">
        <v>256</v>
      </c>
      <c r="D150" s="94">
        <v>1</v>
      </c>
      <c r="E150" s="73" t="s">
        <v>259</v>
      </c>
      <c r="F150" s="74"/>
      <c r="G150" s="74">
        <f t="shared" si="10"/>
        <v>0</v>
      </c>
      <c r="H150" s="74"/>
      <c r="I150" s="74">
        <f t="shared" si="11"/>
        <v>0</v>
      </c>
    </row>
    <row r="151" spans="1:17">
      <c r="A151" s="91">
        <v>45373</v>
      </c>
      <c r="B151" s="99"/>
      <c r="C151" s="95" t="s">
        <v>254</v>
      </c>
      <c r="D151" s="94">
        <v>2</v>
      </c>
      <c r="E151" s="73" t="s">
        <v>261</v>
      </c>
      <c r="F151" s="74"/>
      <c r="G151" s="74">
        <f t="shared" si="10"/>
        <v>0</v>
      </c>
      <c r="H151" s="74"/>
      <c r="I151" s="74">
        <f t="shared" si="11"/>
        <v>0</v>
      </c>
    </row>
    <row r="152" spans="1:17">
      <c r="A152" s="91">
        <v>45373</v>
      </c>
      <c r="B152" s="99"/>
      <c r="C152" s="95" t="s">
        <v>255</v>
      </c>
      <c r="D152" s="94">
        <v>2</v>
      </c>
      <c r="E152" s="73" t="s">
        <v>261</v>
      </c>
      <c r="F152" s="74"/>
      <c r="G152" s="74">
        <f t="shared" si="10"/>
        <v>0</v>
      </c>
      <c r="H152" s="74"/>
      <c r="I152" s="74">
        <f t="shared" si="11"/>
        <v>0</v>
      </c>
    </row>
    <row r="153" spans="1:17">
      <c r="A153" s="91">
        <v>45373</v>
      </c>
      <c r="B153" s="99"/>
      <c r="C153" s="95" t="s">
        <v>256</v>
      </c>
      <c r="D153" s="94">
        <v>2</v>
      </c>
      <c r="E153" s="73" t="s">
        <v>261</v>
      </c>
      <c r="F153" s="74"/>
      <c r="G153" s="74">
        <f t="shared" si="10"/>
        <v>0</v>
      </c>
      <c r="H153" s="74"/>
      <c r="I153" s="74">
        <f t="shared" si="11"/>
        <v>0</v>
      </c>
    </row>
    <row r="154" spans="1:17">
      <c r="A154" s="91">
        <v>45372</v>
      </c>
      <c r="B154" s="99"/>
      <c r="C154" s="95" t="s">
        <v>264</v>
      </c>
      <c r="D154" s="94">
        <v>2</v>
      </c>
      <c r="E154" s="73" t="s">
        <v>263</v>
      </c>
      <c r="F154" s="74"/>
      <c r="G154" s="74">
        <f t="shared" si="10"/>
        <v>0</v>
      </c>
      <c r="H154" s="74"/>
      <c r="I154" s="74">
        <f t="shared" si="11"/>
        <v>0</v>
      </c>
    </row>
    <row r="155" spans="1:17">
      <c r="A155" s="91">
        <v>45372</v>
      </c>
      <c r="B155" s="99"/>
      <c r="C155" s="95" t="s">
        <v>265</v>
      </c>
      <c r="D155" s="94">
        <v>2</v>
      </c>
      <c r="E155" s="73" t="s">
        <v>263</v>
      </c>
      <c r="F155" s="74"/>
      <c r="G155" s="74">
        <f t="shared" si="10"/>
        <v>0</v>
      </c>
      <c r="H155" s="74"/>
      <c r="I155" s="74">
        <f t="shared" si="11"/>
        <v>0</v>
      </c>
    </row>
    <row r="156" spans="1:17">
      <c r="A156" s="91">
        <v>45372</v>
      </c>
      <c r="B156" s="99"/>
      <c r="C156" s="95" t="s">
        <v>266</v>
      </c>
      <c r="D156" s="94">
        <v>2</v>
      </c>
      <c r="E156" s="73" t="s">
        <v>263</v>
      </c>
      <c r="F156" s="74"/>
      <c r="G156" s="74">
        <f t="shared" si="10"/>
        <v>0</v>
      </c>
      <c r="H156" s="74"/>
      <c r="I156" s="74">
        <f t="shared" si="11"/>
        <v>0</v>
      </c>
    </row>
    <row r="157" spans="1:17">
      <c r="A157" s="91">
        <v>45372</v>
      </c>
      <c r="B157" s="99"/>
      <c r="C157" s="95" t="s">
        <v>264</v>
      </c>
      <c r="D157" s="94">
        <v>1</v>
      </c>
      <c r="E157" s="73" t="s">
        <v>268</v>
      </c>
      <c r="F157" s="74"/>
      <c r="G157" s="74">
        <f t="shared" si="10"/>
        <v>0</v>
      </c>
      <c r="H157" s="74"/>
      <c r="I157" s="74">
        <f t="shared" si="11"/>
        <v>0</v>
      </c>
    </row>
    <row r="158" spans="1:17">
      <c r="A158" s="91">
        <v>45372</v>
      </c>
      <c r="B158" s="99"/>
      <c r="C158" s="95" t="s">
        <v>265</v>
      </c>
      <c r="D158" s="94">
        <v>1</v>
      </c>
      <c r="E158" s="73" t="s">
        <v>268</v>
      </c>
      <c r="F158" s="74"/>
      <c r="G158" s="74">
        <f t="shared" si="10"/>
        <v>0</v>
      </c>
      <c r="H158" s="74"/>
      <c r="I158" s="74">
        <f t="shared" si="11"/>
        <v>0</v>
      </c>
    </row>
    <row r="159" spans="1:17">
      <c r="A159" s="91">
        <v>45372</v>
      </c>
      <c r="B159" s="99"/>
      <c r="C159" s="95" t="s">
        <v>266</v>
      </c>
      <c r="D159" s="94">
        <v>1</v>
      </c>
      <c r="E159" s="73" t="s">
        <v>268</v>
      </c>
      <c r="F159" s="74"/>
      <c r="G159" s="74">
        <f t="shared" si="10"/>
        <v>0</v>
      </c>
      <c r="H159" s="74"/>
      <c r="I159" s="74">
        <f t="shared" si="11"/>
        <v>0</v>
      </c>
    </row>
    <row r="160" spans="1:17">
      <c r="A160" s="91">
        <v>45371</v>
      </c>
      <c r="B160" s="99"/>
      <c r="C160" s="95" t="s">
        <v>264</v>
      </c>
      <c r="D160" s="94">
        <v>4</v>
      </c>
      <c r="E160" s="73" t="s">
        <v>269</v>
      </c>
      <c r="F160" s="74"/>
      <c r="G160" s="74">
        <f t="shared" si="10"/>
        <v>0</v>
      </c>
      <c r="H160" s="74"/>
      <c r="I160" s="74">
        <f t="shared" si="11"/>
        <v>0</v>
      </c>
    </row>
    <row r="161" spans="1:9">
      <c r="A161" s="91">
        <v>45371</v>
      </c>
      <c r="B161" s="99"/>
      <c r="C161" s="95" t="s">
        <v>265</v>
      </c>
      <c r="D161" s="94">
        <v>4</v>
      </c>
      <c r="E161" s="73" t="s">
        <v>269</v>
      </c>
      <c r="F161" s="74"/>
      <c r="G161" s="74">
        <f t="shared" si="10"/>
        <v>0</v>
      </c>
      <c r="H161" s="74"/>
      <c r="I161" s="74">
        <f t="shared" si="11"/>
        <v>0</v>
      </c>
    </row>
    <row r="162" spans="1:9">
      <c r="A162" s="91">
        <v>45371</v>
      </c>
      <c r="B162" s="99"/>
      <c r="C162" s="95" t="s">
        <v>266</v>
      </c>
      <c r="D162" s="94">
        <v>4</v>
      </c>
      <c r="E162" s="73" t="s">
        <v>269</v>
      </c>
      <c r="F162" s="74"/>
      <c r="G162" s="74">
        <f t="shared" si="10"/>
        <v>0</v>
      </c>
      <c r="H162" s="74"/>
      <c r="I162" s="74">
        <f t="shared" si="11"/>
        <v>0</v>
      </c>
    </row>
    <row r="163" spans="1:9">
      <c r="A163" s="91">
        <v>45377</v>
      </c>
      <c r="B163" s="99"/>
      <c r="C163" s="95" t="s">
        <v>254</v>
      </c>
      <c r="D163" s="94">
        <v>1</v>
      </c>
      <c r="E163" s="73" t="s">
        <v>308</v>
      </c>
      <c r="F163" s="74"/>
      <c r="G163" s="74">
        <f t="shared" si="10"/>
        <v>0</v>
      </c>
      <c r="H163" s="74"/>
      <c r="I163" s="74">
        <f t="shared" si="11"/>
        <v>0</v>
      </c>
    </row>
    <row r="164" spans="1:9">
      <c r="A164" s="91">
        <v>45377</v>
      </c>
      <c r="B164" s="99"/>
      <c r="C164" s="95" t="s">
        <v>255</v>
      </c>
      <c r="D164" s="94">
        <v>1</v>
      </c>
      <c r="E164" s="73" t="s">
        <v>308</v>
      </c>
      <c r="F164" s="74"/>
      <c r="G164" s="74">
        <f t="shared" si="10"/>
        <v>0</v>
      </c>
      <c r="H164" s="74"/>
      <c r="I164" s="74">
        <f t="shared" si="11"/>
        <v>0</v>
      </c>
    </row>
    <row r="165" spans="1:9">
      <c r="A165" s="91">
        <v>45377</v>
      </c>
      <c r="B165" s="99"/>
      <c r="C165" s="95" t="s">
        <v>256</v>
      </c>
      <c r="D165" s="94">
        <v>1</v>
      </c>
      <c r="E165" s="73" t="s">
        <v>308</v>
      </c>
      <c r="F165" s="74"/>
      <c r="G165" s="74">
        <f t="shared" si="10"/>
        <v>0</v>
      </c>
      <c r="H165" s="74"/>
      <c r="I165" s="74">
        <f t="shared" si="11"/>
        <v>0</v>
      </c>
    </row>
    <row r="166" spans="1:9">
      <c r="I166" s="76">
        <f>SUM(I2:I165)</f>
        <v>1207686.5583333322</v>
      </c>
    </row>
  </sheetData>
  <autoFilter ref="A1:I168"/>
  <mergeCells count="3">
    <mergeCell ref="J145:M145"/>
    <mergeCell ref="J146:M146"/>
    <mergeCell ref="J147:M1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O32"/>
  <sheetViews>
    <sheetView zoomScale="68" zoomScaleNormal="68" workbookViewId="0">
      <selection activeCell="G18" sqref="G18"/>
    </sheetView>
  </sheetViews>
  <sheetFormatPr baseColWidth="10" defaultColWidth="10.85546875" defaultRowHeight="15"/>
  <cols>
    <col min="2" max="2" width="24.7109375" bestFit="1" customWidth="1"/>
    <col min="3" max="3" width="53.140625" bestFit="1" customWidth="1"/>
    <col min="4" max="4" width="21.7109375" customWidth="1"/>
    <col min="5" max="5" width="18.140625" customWidth="1"/>
    <col min="6" max="9" width="15.5703125" customWidth="1"/>
    <col min="10" max="10" width="17.28515625" customWidth="1"/>
    <col min="11" max="11" width="15.42578125" bestFit="1" customWidth="1"/>
    <col min="12" max="12" width="12.5703125" customWidth="1"/>
    <col min="13" max="13" width="8.7109375" customWidth="1"/>
    <col min="14" max="15" width="9.85546875" customWidth="1"/>
    <col min="16" max="16" width="9.140625" customWidth="1"/>
    <col min="17" max="17" width="8.85546875" customWidth="1"/>
    <col min="18" max="18" width="11.28515625" customWidth="1"/>
    <col min="19" max="19" width="11.42578125" customWidth="1"/>
    <col min="20" max="20" width="15.85546875" customWidth="1"/>
    <col min="21" max="21" width="13.42578125" customWidth="1"/>
    <col min="22" max="22" width="11.42578125" customWidth="1"/>
    <col min="23" max="23" width="15.5703125" customWidth="1"/>
    <col min="24" max="24" width="13.28515625" customWidth="1"/>
    <col min="25" max="25" width="13.7109375" customWidth="1"/>
    <col min="26" max="26" width="14.85546875" customWidth="1"/>
    <col min="27" max="27" width="10.28515625" customWidth="1"/>
    <col min="28" max="28" width="13" customWidth="1"/>
    <col min="29" max="29" width="11" customWidth="1"/>
    <col min="30" max="30" width="12.5703125" customWidth="1"/>
    <col min="31" max="31" width="13.140625" customWidth="1"/>
    <col min="32" max="32" width="11.7109375" customWidth="1"/>
    <col min="33" max="33" width="12.28515625" customWidth="1"/>
    <col min="34" max="34" width="12" customWidth="1"/>
    <col min="35" max="35" width="13.7109375" customWidth="1"/>
    <col min="36" max="36" width="14.5703125" customWidth="1"/>
    <col min="37" max="37" width="11.5703125" customWidth="1"/>
    <col min="38" max="38" width="18.5703125" style="35" customWidth="1"/>
    <col min="39" max="39" width="25.85546875" style="35" customWidth="1"/>
    <col min="40" max="40" width="12.85546875" customWidth="1"/>
    <col min="41" max="41" width="16" customWidth="1"/>
  </cols>
  <sheetData>
    <row r="1" spans="1:41" ht="26.1" customHeight="1">
      <c r="A1" s="116" t="s">
        <v>23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5" t="s">
        <v>24</v>
      </c>
      <c r="M1" s="5" t="s">
        <v>24</v>
      </c>
      <c r="N1" s="5" t="s">
        <v>24</v>
      </c>
      <c r="O1" s="5" t="s">
        <v>24</v>
      </c>
      <c r="P1" s="5" t="s">
        <v>24</v>
      </c>
      <c r="Q1" s="5" t="s">
        <v>24</v>
      </c>
      <c r="R1" s="5" t="s">
        <v>24</v>
      </c>
      <c r="S1" s="5" t="s">
        <v>24</v>
      </c>
      <c r="T1" s="5" t="s">
        <v>24</v>
      </c>
      <c r="U1" s="5" t="s">
        <v>24</v>
      </c>
      <c r="V1" s="5" t="s">
        <v>24</v>
      </c>
      <c r="W1" s="5" t="s">
        <v>24</v>
      </c>
      <c r="X1" s="5" t="s">
        <v>24</v>
      </c>
      <c r="Y1" s="5" t="s">
        <v>24</v>
      </c>
      <c r="Z1" s="5" t="s">
        <v>24</v>
      </c>
      <c r="AA1" s="5" t="s">
        <v>24</v>
      </c>
      <c r="AB1" s="5" t="s">
        <v>24</v>
      </c>
      <c r="AC1" s="5" t="s">
        <v>24</v>
      </c>
      <c r="AD1" s="5" t="s">
        <v>24</v>
      </c>
      <c r="AE1" s="5" t="s">
        <v>24</v>
      </c>
      <c r="AF1" s="5" t="s">
        <v>24</v>
      </c>
      <c r="AG1" s="5" t="s">
        <v>24</v>
      </c>
      <c r="AH1" s="5" t="s">
        <v>24</v>
      </c>
      <c r="AI1" s="5" t="s">
        <v>24</v>
      </c>
      <c r="AJ1" s="5" t="s">
        <v>24</v>
      </c>
      <c r="AK1" s="117" t="s">
        <v>25</v>
      </c>
      <c r="AL1" s="118" t="s">
        <v>125</v>
      </c>
      <c r="AM1" s="118" t="s">
        <v>126</v>
      </c>
      <c r="AN1" s="118" t="s">
        <v>127</v>
      </c>
      <c r="AO1" s="115" t="s">
        <v>26</v>
      </c>
    </row>
    <row r="2" spans="1:41" ht="30.6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7" t="s">
        <v>27</v>
      </c>
      <c r="M2" s="7" t="s">
        <v>28</v>
      </c>
      <c r="N2" s="7" t="s">
        <v>29</v>
      </c>
      <c r="O2" s="7" t="s">
        <v>30</v>
      </c>
      <c r="P2" s="7" t="s">
        <v>31</v>
      </c>
      <c r="Q2" s="7" t="s">
        <v>32</v>
      </c>
      <c r="R2" s="7" t="s">
        <v>33</v>
      </c>
      <c r="S2" s="7" t="s">
        <v>34</v>
      </c>
      <c r="T2" s="7" t="s">
        <v>35</v>
      </c>
      <c r="U2" s="7" t="s">
        <v>36</v>
      </c>
      <c r="V2" s="7" t="s">
        <v>37</v>
      </c>
      <c r="W2" s="7" t="s">
        <v>38</v>
      </c>
      <c r="X2" s="7" t="s">
        <v>39</v>
      </c>
      <c r="Y2" s="7" t="s">
        <v>40</v>
      </c>
      <c r="Z2" s="7" t="s">
        <v>41</v>
      </c>
      <c r="AA2" s="7" t="s">
        <v>42</v>
      </c>
      <c r="AB2" s="7" t="s">
        <v>43</v>
      </c>
      <c r="AC2" s="7" t="s">
        <v>44</v>
      </c>
      <c r="AD2" s="7" t="s">
        <v>45</v>
      </c>
      <c r="AE2" s="7" t="s">
        <v>46</v>
      </c>
      <c r="AF2" s="7" t="s">
        <v>47</v>
      </c>
      <c r="AG2" s="7" t="s">
        <v>48</v>
      </c>
      <c r="AH2" s="7" t="s">
        <v>49</v>
      </c>
      <c r="AI2" s="7" t="s">
        <v>50</v>
      </c>
      <c r="AJ2" s="7" t="s">
        <v>51</v>
      </c>
      <c r="AK2" s="117"/>
      <c r="AL2" s="118"/>
      <c r="AM2" s="118"/>
      <c r="AN2" s="118"/>
      <c r="AO2" s="115"/>
    </row>
    <row r="3" spans="1:41" ht="30.6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7" t="s">
        <v>278</v>
      </c>
      <c r="M3" s="67" t="s">
        <v>279</v>
      </c>
      <c r="N3" s="67" t="s">
        <v>280</v>
      </c>
      <c r="O3" s="67" t="s">
        <v>281</v>
      </c>
      <c r="P3" s="67" t="s">
        <v>282</v>
      </c>
      <c r="Q3" s="67" t="s">
        <v>283</v>
      </c>
      <c r="R3" s="67" t="s">
        <v>284</v>
      </c>
      <c r="S3" s="67" t="s">
        <v>285</v>
      </c>
      <c r="T3" s="67" t="s">
        <v>286</v>
      </c>
      <c r="U3" s="67" t="s">
        <v>287</v>
      </c>
      <c r="V3" s="67" t="s">
        <v>288</v>
      </c>
      <c r="W3" s="67" t="s">
        <v>289</v>
      </c>
      <c r="X3" s="67" t="s">
        <v>290</v>
      </c>
      <c r="Y3" s="67" t="s">
        <v>291</v>
      </c>
      <c r="Z3" s="67" t="s">
        <v>292</v>
      </c>
      <c r="AA3" s="67" t="s">
        <v>293</v>
      </c>
      <c r="AB3" s="67" t="s">
        <v>294</v>
      </c>
      <c r="AC3" s="67" t="s">
        <v>295</v>
      </c>
      <c r="AD3" s="67" t="s">
        <v>296</v>
      </c>
      <c r="AE3" s="67" t="s">
        <v>297</v>
      </c>
      <c r="AF3" s="67" t="s">
        <v>298</v>
      </c>
      <c r="AG3" s="67" t="s">
        <v>299</v>
      </c>
      <c r="AH3" s="67" t="s">
        <v>300</v>
      </c>
      <c r="AI3" s="67" t="s">
        <v>301</v>
      </c>
      <c r="AJ3" s="67" t="s">
        <v>302</v>
      </c>
      <c r="AK3" s="117"/>
      <c r="AL3" s="118"/>
      <c r="AM3" s="118"/>
      <c r="AN3" s="118"/>
      <c r="AO3" s="115"/>
    </row>
    <row r="4" spans="1:41" ht="75" customHeight="1">
      <c r="A4" s="5" t="s">
        <v>52</v>
      </c>
      <c r="B4" s="5" t="s">
        <v>53</v>
      </c>
      <c r="C4" s="6" t="s">
        <v>54</v>
      </c>
      <c r="D4" s="5" t="s">
        <v>55</v>
      </c>
      <c r="E4" s="5" t="s">
        <v>2</v>
      </c>
      <c r="F4" s="5" t="s">
        <v>3</v>
      </c>
      <c r="G4" s="5" t="s">
        <v>4</v>
      </c>
      <c r="H4" s="5" t="s">
        <v>5</v>
      </c>
      <c r="I4" s="6" t="s">
        <v>3</v>
      </c>
      <c r="J4" s="6" t="s">
        <v>12</v>
      </c>
      <c r="K4" s="8" t="s">
        <v>56</v>
      </c>
      <c r="L4" s="6" t="s">
        <v>57</v>
      </c>
      <c r="M4" s="6" t="s">
        <v>58</v>
      </c>
      <c r="N4" s="6" t="s">
        <v>59</v>
      </c>
      <c r="O4" s="6" t="s">
        <v>60</v>
      </c>
      <c r="P4" s="6" t="s">
        <v>61</v>
      </c>
      <c r="Q4" s="6" t="s">
        <v>62</v>
      </c>
      <c r="R4" s="6" t="s">
        <v>63</v>
      </c>
      <c r="S4" s="6" t="s">
        <v>64</v>
      </c>
      <c r="T4" s="6" t="s">
        <v>65</v>
      </c>
      <c r="U4" s="6" t="s">
        <v>66</v>
      </c>
      <c r="V4" s="6" t="s">
        <v>67</v>
      </c>
      <c r="W4" s="6" t="s">
        <v>68</v>
      </c>
      <c r="X4" s="6" t="s">
        <v>68</v>
      </c>
      <c r="Y4" s="6" t="s">
        <v>69</v>
      </c>
      <c r="Z4" s="6" t="s">
        <v>70</v>
      </c>
      <c r="AA4" s="6" t="s">
        <v>71</v>
      </c>
      <c r="AB4" s="6" t="s">
        <v>72</v>
      </c>
      <c r="AC4" s="6" t="s">
        <v>73</v>
      </c>
      <c r="AD4" s="6" t="s">
        <v>74</v>
      </c>
      <c r="AE4" s="6" t="s">
        <v>75</v>
      </c>
      <c r="AF4" s="6" t="s">
        <v>76</v>
      </c>
      <c r="AG4" s="6" t="s">
        <v>77</v>
      </c>
      <c r="AH4" s="6" t="s">
        <v>78</v>
      </c>
      <c r="AI4" s="6" t="s">
        <v>79</v>
      </c>
      <c r="AJ4" s="6" t="s">
        <v>80</v>
      </c>
      <c r="AK4" s="117"/>
      <c r="AL4" s="118"/>
      <c r="AM4" s="118"/>
      <c r="AN4" s="118"/>
      <c r="AO4" s="115"/>
    </row>
    <row r="5" spans="1:41" ht="18.95" customHeight="1">
      <c r="A5" s="9">
        <v>1</v>
      </c>
      <c r="B5" s="10" t="s">
        <v>81</v>
      </c>
      <c r="C5" s="11" t="s">
        <v>82</v>
      </c>
      <c r="D5" s="10" t="s">
        <v>1</v>
      </c>
      <c r="E5" s="12">
        <v>3389</v>
      </c>
      <c r="F5" s="12">
        <v>819</v>
      </c>
      <c r="G5" s="13">
        <v>0.19999999999999996</v>
      </c>
      <c r="H5" s="14">
        <v>0.80666863381528475</v>
      </c>
      <c r="I5" s="15">
        <v>655.20000000000005</v>
      </c>
      <c r="J5" s="16">
        <f t="shared" ref="J5:J27" si="0">I5*K5</f>
        <v>6552</v>
      </c>
      <c r="K5" s="17">
        <v>10</v>
      </c>
      <c r="L5" s="18">
        <v>10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9">
        <f>SUM(L5:AJ5)</f>
        <v>10</v>
      </c>
      <c r="AL5" s="20">
        <v>0</v>
      </c>
      <c r="AM5" s="20">
        <f>AL5*I5</f>
        <v>0</v>
      </c>
      <c r="AN5" s="21">
        <v>6</v>
      </c>
      <c r="AO5" s="22">
        <f t="shared" ref="AO5:AO18" si="1">AK5-AL5-AN5</f>
        <v>4</v>
      </c>
    </row>
    <row r="6" spans="1:41" ht="17.100000000000001" customHeight="1">
      <c r="A6" s="9">
        <v>2</v>
      </c>
      <c r="B6" s="10" t="s">
        <v>83</v>
      </c>
      <c r="C6" s="11" t="s">
        <v>84</v>
      </c>
      <c r="D6" s="10" t="s">
        <v>1</v>
      </c>
      <c r="E6" s="12">
        <v>6832</v>
      </c>
      <c r="F6" s="12">
        <v>1885</v>
      </c>
      <c r="G6" s="13">
        <v>0.2</v>
      </c>
      <c r="H6" s="14">
        <v>0.77927400468384078</v>
      </c>
      <c r="I6" s="12">
        <v>1508</v>
      </c>
      <c r="J6" s="16">
        <f t="shared" si="0"/>
        <v>15080</v>
      </c>
      <c r="K6" s="17">
        <v>10</v>
      </c>
      <c r="L6" s="18">
        <v>10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23">
        <f t="shared" ref="AK6:AK27" si="2">SUM(L6:AJ6)</f>
        <v>10</v>
      </c>
      <c r="AL6" s="20">
        <v>0</v>
      </c>
      <c r="AM6" s="20">
        <f t="shared" ref="AM6:AM27" si="3">AL6*I6</f>
        <v>0</v>
      </c>
      <c r="AN6" s="21">
        <v>10</v>
      </c>
      <c r="AO6" s="24">
        <f t="shared" si="1"/>
        <v>0</v>
      </c>
    </row>
    <row r="7" spans="1:41" ht="18" customHeight="1">
      <c r="A7" s="9">
        <v>3</v>
      </c>
      <c r="B7" s="10" t="s">
        <v>85</v>
      </c>
      <c r="C7" s="11" t="s">
        <v>86</v>
      </c>
      <c r="D7" s="10" t="s">
        <v>1</v>
      </c>
      <c r="E7" s="12">
        <v>32697</v>
      </c>
      <c r="F7" s="12">
        <v>13258</v>
      </c>
      <c r="G7" s="13">
        <v>0.25</v>
      </c>
      <c r="H7" s="14">
        <v>0.69588953114964669</v>
      </c>
      <c r="I7" s="12">
        <v>9943.5</v>
      </c>
      <c r="J7" s="16">
        <f t="shared" si="0"/>
        <v>696045</v>
      </c>
      <c r="K7" s="17">
        <v>70</v>
      </c>
      <c r="L7" s="18">
        <v>12</v>
      </c>
      <c r="M7" s="18">
        <v>5</v>
      </c>
      <c r="N7" s="18">
        <v>3</v>
      </c>
      <c r="O7" s="18">
        <v>1</v>
      </c>
      <c r="P7" s="18">
        <v>3</v>
      </c>
      <c r="Q7" s="18">
        <v>3</v>
      </c>
      <c r="R7" s="18">
        <v>3</v>
      </c>
      <c r="S7" s="18">
        <v>3</v>
      </c>
      <c r="T7" s="18">
        <v>3</v>
      </c>
      <c r="U7" s="18">
        <v>3</v>
      </c>
      <c r="V7" s="18">
        <v>2</v>
      </c>
      <c r="W7" s="18">
        <v>2</v>
      </c>
      <c r="X7" s="18">
        <v>2</v>
      </c>
      <c r="Y7" s="18">
        <v>2</v>
      </c>
      <c r="Z7" s="18">
        <v>2</v>
      </c>
      <c r="AA7" s="18">
        <v>2</v>
      </c>
      <c r="AB7" s="18">
        <v>2</v>
      </c>
      <c r="AC7" s="18">
        <v>3</v>
      </c>
      <c r="AD7" s="18">
        <v>2</v>
      </c>
      <c r="AE7" s="18">
        <v>2</v>
      </c>
      <c r="AF7" s="18">
        <v>2</v>
      </c>
      <c r="AG7" s="18">
        <v>2</v>
      </c>
      <c r="AH7" s="18">
        <v>2</v>
      </c>
      <c r="AI7" s="18">
        <v>2</v>
      </c>
      <c r="AJ7" s="18">
        <v>2</v>
      </c>
      <c r="AK7" s="23">
        <f t="shared" si="2"/>
        <v>70</v>
      </c>
      <c r="AL7" s="25">
        <v>58</v>
      </c>
      <c r="AM7" s="25">
        <f t="shared" si="3"/>
        <v>576723</v>
      </c>
      <c r="AN7" s="21">
        <v>12</v>
      </c>
      <c r="AO7" s="24">
        <f>AK7-AL7-AN7</f>
        <v>0</v>
      </c>
    </row>
    <row r="8" spans="1:41" ht="12.6" customHeight="1">
      <c r="A8" s="9">
        <v>4</v>
      </c>
      <c r="B8" s="10" t="s">
        <v>87</v>
      </c>
      <c r="C8" s="11" t="s">
        <v>88</v>
      </c>
      <c r="D8" s="10" t="s">
        <v>1</v>
      </c>
      <c r="E8" s="12">
        <v>56864</v>
      </c>
      <c r="F8" s="12">
        <v>25874</v>
      </c>
      <c r="G8" s="13">
        <v>0.25</v>
      </c>
      <c r="H8" s="14">
        <v>0.65873839335959483</v>
      </c>
      <c r="I8" s="12">
        <v>19405.5</v>
      </c>
      <c r="J8" s="16">
        <f t="shared" si="0"/>
        <v>834436.5</v>
      </c>
      <c r="K8" s="17">
        <v>43</v>
      </c>
      <c r="L8" s="18">
        <v>7</v>
      </c>
      <c r="M8" s="18">
        <v>4</v>
      </c>
      <c r="N8" s="18">
        <v>1</v>
      </c>
      <c r="O8" s="18">
        <v>2</v>
      </c>
      <c r="P8" s="18">
        <v>2</v>
      </c>
      <c r="Q8" s="18">
        <v>2</v>
      </c>
      <c r="R8" s="18">
        <v>2</v>
      </c>
      <c r="S8" s="18">
        <v>2</v>
      </c>
      <c r="T8" s="18">
        <v>2</v>
      </c>
      <c r="U8" s="18">
        <v>2</v>
      </c>
      <c r="V8" s="18">
        <v>2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2</v>
      </c>
      <c r="AD8" s="18">
        <v>1</v>
      </c>
      <c r="AE8" s="18">
        <v>1</v>
      </c>
      <c r="AF8" s="18">
        <v>1</v>
      </c>
      <c r="AG8" s="18">
        <v>1</v>
      </c>
      <c r="AH8" s="18">
        <v>1</v>
      </c>
      <c r="AI8" s="18">
        <v>1</v>
      </c>
      <c r="AJ8" s="18">
        <v>1</v>
      </c>
      <c r="AK8" s="19">
        <f t="shared" si="2"/>
        <v>43</v>
      </c>
      <c r="AL8" s="20">
        <v>0</v>
      </c>
      <c r="AM8" s="20">
        <f t="shared" si="3"/>
        <v>0</v>
      </c>
      <c r="AN8" s="21">
        <v>7</v>
      </c>
      <c r="AO8" s="22">
        <f t="shared" si="1"/>
        <v>36</v>
      </c>
    </row>
    <row r="9" spans="1:41" ht="18.600000000000001" customHeight="1">
      <c r="A9" s="9">
        <v>5</v>
      </c>
      <c r="B9" s="10" t="s">
        <v>89</v>
      </c>
      <c r="C9" s="11" t="s">
        <v>90</v>
      </c>
      <c r="D9" s="10" t="s">
        <v>1</v>
      </c>
      <c r="E9" s="12">
        <v>15354</v>
      </c>
      <c r="F9" s="12">
        <v>5810</v>
      </c>
      <c r="G9" s="13">
        <v>0.25</v>
      </c>
      <c r="H9" s="14">
        <v>0.71619773348964433</v>
      </c>
      <c r="I9" s="12">
        <v>4357.5</v>
      </c>
      <c r="J9" s="16">
        <f t="shared" si="0"/>
        <v>161227.5</v>
      </c>
      <c r="K9" s="17">
        <v>37</v>
      </c>
      <c r="L9" s="18">
        <v>12</v>
      </c>
      <c r="M9" s="18">
        <v>2</v>
      </c>
      <c r="N9" s="18">
        <v>1</v>
      </c>
      <c r="O9" s="18">
        <v>1</v>
      </c>
      <c r="P9" s="18">
        <v>1</v>
      </c>
      <c r="Q9" s="18">
        <v>1</v>
      </c>
      <c r="R9" s="18">
        <v>1</v>
      </c>
      <c r="S9" s="18">
        <v>1</v>
      </c>
      <c r="T9" s="18">
        <v>1</v>
      </c>
      <c r="U9" s="18">
        <v>1</v>
      </c>
      <c r="V9" s="18">
        <v>1</v>
      </c>
      <c r="W9" s="18">
        <v>1</v>
      </c>
      <c r="X9" s="18">
        <v>1</v>
      </c>
      <c r="Y9" s="18">
        <v>1</v>
      </c>
      <c r="Z9" s="18">
        <v>1</v>
      </c>
      <c r="AA9" s="18">
        <v>1</v>
      </c>
      <c r="AB9" s="18">
        <v>1</v>
      </c>
      <c r="AC9" s="18">
        <v>1</v>
      </c>
      <c r="AD9" s="18">
        <v>1</v>
      </c>
      <c r="AE9" s="18">
        <v>1</v>
      </c>
      <c r="AF9" s="18">
        <v>1</v>
      </c>
      <c r="AG9" s="18">
        <v>1</v>
      </c>
      <c r="AH9" s="18">
        <v>1</v>
      </c>
      <c r="AI9" s="18">
        <v>1</v>
      </c>
      <c r="AJ9" s="18">
        <v>1</v>
      </c>
      <c r="AK9" s="19">
        <f t="shared" si="2"/>
        <v>37</v>
      </c>
      <c r="AL9" s="25">
        <v>4</v>
      </c>
      <c r="AM9" s="25">
        <f>AL9*I9</f>
        <v>17430</v>
      </c>
      <c r="AN9" s="19"/>
      <c r="AO9" s="22">
        <f t="shared" si="1"/>
        <v>33</v>
      </c>
    </row>
    <row r="10" spans="1:41" ht="17.100000000000001" customHeight="1">
      <c r="A10" s="9">
        <v>6</v>
      </c>
      <c r="B10" s="10" t="s">
        <v>91</v>
      </c>
      <c r="C10" s="11" t="s">
        <v>92</v>
      </c>
      <c r="D10" s="10" t="s">
        <v>1</v>
      </c>
      <c r="E10" s="12">
        <v>29853</v>
      </c>
      <c r="F10" s="12">
        <v>9005</v>
      </c>
      <c r="G10" s="13">
        <v>0.2</v>
      </c>
      <c r="H10" s="14">
        <v>0.7586842193414397</v>
      </c>
      <c r="I10" s="12">
        <v>7204</v>
      </c>
      <c r="J10" s="16">
        <f t="shared" si="0"/>
        <v>57632</v>
      </c>
      <c r="K10" s="17">
        <v>8</v>
      </c>
      <c r="L10" s="18">
        <v>3</v>
      </c>
      <c r="M10" s="18">
        <v>2</v>
      </c>
      <c r="N10" s="18">
        <v>1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>
        <v>1</v>
      </c>
      <c r="AD10" s="18"/>
      <c r="AE10" s="18">
        <v>1</v>
      </c>
      <c r="AF10" s="18"/>
      <c r="AG10" s="18"/>
      <c r="AH10" s="18"/>
      <c r="AI10" s="18"/>
      <c r="AJ10" s="18"/>
      <c r="AK10" s="19">
        <f t="shared" si="2"/>
        <v>8</v>
      </c>
      <c r="AL10" s="25">
        <v>8</v>
      </c>
      <c r="AM10" s="25">
        <f t="shared" si="3"/>
        <v>57632</v>
      </c>
      <c r="AN10" s="19"/>
      <c r="AO10" s="22">
        <f t="shared" si="1"/>
        <v>0</v>
      </c>
    </row>
    <row r="11" spans="1:41" ht="13.5" customHeight="1">
      <c r="A11" s="9">
        <v>7</v>
      </c>
      <c r="B11" s="10" t="s">
        <v>93</v>
      </c>
      <c r="C11" s="11" t="s">
        <v>94</v>
      </c>
      <c r="D11" s="10" t="s">
        <v>1</v>
      </c>
      <c r="E11" s="12">
        <v>12083</v>
      </c>
      <c r="F11" s="12">
        <v>3584</v>
      </c>
      <c r="G11" s="13">
        <v>0.20000000000000004</v>
      </c>
      <c r="H11" s="14">
        <v>0.7627079367706695</v>
      </c>
      <c r="I11" s="12">
        <v>2867.2</v>
      </c>
      <c r="J11" s="16">
        <f t="shared" si="0"/>
        <v>5734.4</v>
      </c>
      <c r="K11" s="17">
        <v>2</v>
      </c>
      <c r="L11" s="18">
        <v>2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9">
        <f t="shared" si="2"/>
        <v>2</v>
      </c>
      <c r="AL11" s="20">
        <v>0</v>
      </c>
      <c r="AM11" s="20">
        <f t="shared" si="3"/>
        <v>0</v>
      </c>
      <c r="AN11" s="19"/>
      <c r="AO11" s="22">
        <f t="shared" si="1"/>
        <v>2</v>
      </c>
    </row>
    <row r="12" spans="1:41" ht="11.1" customHeight="1">
      <c r="A12" s="9">
        <v>8</v>
      </c>
      <c r="B12" s="10" t="s">
        <v>95</v>
      </c>
      <c r="C12" s="11" t="s">
        <v>96</v>
      </c>
      <c r="D12" s="10" t="s">
        <v>1</v>
      </c>
      <c r="E12" s="12">
        <v>17770</v>
      </c>
      <c r="F12" s="12">
        <v>10043</v>
      </c>
      <c r="G12" s="13">
        <v>0.20000000000000004</v>
      </c>
      <c r="H12" s="14">
        <v>0.54786719189645472</v>
      </c>
      <c r="I12" s="12">
        <v>8034.4</v>
      </c>
      <c r="J12" s="16">
        <f t="shared" si="0"/>
        <v>8034.4</v>
      </c>
      <c r="K12" s="17">
        <v>1</v>
      </c>
      <c r="L12" s="18">
        <v>1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9">
        <f t="shared" si="2"/>
        <v>1</v>
      </c>
      <c r="AL12" s="20">
        <v>0</v>
      </c>
      <c r="AM12" s="20">
        <f t="shared" si="3"/>
        <v>0</v>
      </c>
      <c r="AN12" s="19"/>
      <c r="AO12" s="22">
        <f t="shared" si="1"/>
        <v>1</v>
      </c>
    </row>
    <row r="13" spans="1:41" ht="15.95" customHeight="1">
      <c r="A13" s="9">
        <v>9</v>
      </c>
      <c r="B13" s="10" t="s">
        <v>97</v>
      </c>
      <c r="C13" s="11" t="s">
        <v>98</v>
      </c>
      <c r="D13" s="10" t="s">
        <v>1</v>
      </c>
      <c r="E13" s="12">
        <v>42648</v>
      </c>
      <c r="F13" s="12">
        <v>21757</v>
      </c>
      <c r="G13" s="13">
        <v>0.20000000000000007</v>
      </c>
      <c r="H13" s="14">
        <v>0.59187769649221544</v>
      </c>
      <c r="I13" s="12">
        <v>17405.599999999999</v>
      </c>
      <c r="J13" s="16">
        <f t="shared" si="0"/>
        <v>69622.399999999994</v>
      </c>
      <c r="K13" s="17">
        <v>4</v>
      </c>
      <c r="L13" s="18">
        <v>2</v>
      </c>
      <c r="M13" s="18"/>
      <c r="N13" s="18"/>
      <c r="O13" s="18">
        <v>1</v>
      </c>
      <c r="P13" s="18"/>
      <c r="Q13" s="18"/>
      <c r="R13" s="18"/>
      <c r="S13" s="18"/>
      <c r="T13" s="18"/>
      <c r="U13" s="18"/>
      <c r="V13" s="18"/>
      <c r="W13" s="18">
        <v>1</v>
      </c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3">
        <f t="shared" si="2"/>
        <v>4</v>
      </c>
      <c r="AL13" s="25">
        <v>3</v>
      </c>
      <c r="AM13" s="25">
        <f t="shared" si="3"/>
        <v>52216.799999999996</v>
      </c>
      <c r="AN13" s="21">
        <v>1</v>
      </c>
      <c r="AO13" s="24">
        <f t="shared" si="1"/>
        <v>0</v>
      </c>
    </row>
    <row r="14" spans="1:41" ht="15.95" customHeight="1">
      <c r="A14" s="9">
        <v>10</v>
      </c>
      <c r="B14" s="10" t="s">
        <v>6</v>
      </c>
      <c r="C14" s="11" t="s">
        <v>99</v>
      </c>
      <c r="D14" s="10" t="s">
        <v>1</v>
      </c>
      <c r="E14" s="12">
        <v>48335</v>
      </c>
      <c r="F14" s="12">
        <v>25959</v>
      </c>
      <c r="G14" s="13">
        <v>0.25</v>
      </c>
      <c r="H14" s="14">
        <v>0.59720182062687499</v>
      </c>
      <c r="I14" s="12">
        <v>19469.25</v>
      </c>
      <c r="J14" s="16">
        <f t="shared" si="0"/>
        <v>1129216.5</v>
      </c>
      <c r="K14" s="17">
        <v>58</v>
      </c>
      <c r="L14" s="18">
        <v>18</v>
      </c>
      <c r="M14" s="18">
        <v>6</v>
      </c>
      <c r="N14" s="18">
        <v>1</v>
      </c>
      <c r="O14" s="18"/>
      <c r="P14" s="18">
        <v>2</v>
      </c>
      <c r="Q14" s="18">
        <v>2</v>
      </c>
      <c r="R14" s="18">
        <v>2</v>
      </c>
      <c r="S14" s="18">
        <v>2</v>
      </c>
      <c r="T14" s="18">
        <v>2</v>
      </c>
      <c r="U14" s="18">
        <v>4</v>
      </c>
      <c r="V14" s="18">
        <v>2</v>
      </c>
      <c r="W14" s="18"/>
      <c r="X14" s="18">
        <v>1</v>
      </c>
      <c r="Y14" s="18">
        <v>2</v>
      </c>
      <c r="Z14" s="18">
        <v>1</v>
      </c>
      <c r="AA14" s="18">
        <v>2</v>
      </c>
      <c r="AB14" s="18">
        <v>1</v>
      </c>
      <c r="AC14" s="18">
        <v>2</v>
      </c>
      <c r="AD14" s="18">
        <v>1</v>
      </c>
      <c r="AE14" s="18">
        <v>1</v>
      </c>
      <c r="AF14" s="18">
        <v>1</v>
      </c>
      <c r="AG14" s="18">
        <v>1</v>
      </c>
      <c r="AH14" s="18">
        <v>1</v>
      </c>
      <c r="AI14" s="18">
        <v>1</v>
      </c>
      <c r="AJ14" s="18">
        <v>2</v>
      </c>
      <c r="AK14" s="23">
        <f t="shared" si="2"/>
        <v>58</v>
      </c>
      <c r="AL14" s="25">
        <v>51</v>
      </c>
      <c r="AM14" s="25">
        <f t="shared" si="3"/>
        <v>992931.75</v>
      </c>
      <c r="AN14" s="21">
        <v>7</v>
      </c>
      <c r="AO14" s="24">
        <f t="shared" si="1"/>
        <v>0</v>
      </c>
    </row>
    <row r="15" spans="1:41" ht="23.1" customHeight="1">
      <c r="A15" s="9">
        <v>11</v>
      </c>
      <c r="B15" s="10" t="s">
        <v>100</v>
      </c>
      <c r="C15" s="11" t="s">
        <v>101</v>
      </c>
      <c r="D15" s="10" t="s">
        <v>1</v>
      </c>
      <c r="E15" s="12">
        <v>76767</v>
      </c>
      <c r="F15" s="12">
        <v>26918</v>
      </c>
      <c r="G15" s="13">
        <v>0.25</v>
      </c>
      <c r="H15" s="14">
        <v>0.7370159052717965</v>
      </c>
      <c r="I15" s="12">
        <v>20188.5</v>
      </c>
      <c r="J15" s="16">
        <f t="shared" si="0"/>
        <v>1554514.5</v>
      </c>
      <c r="K15" s="17">
        <v>77</v>
      </c>
      <c r="L15" s="18">
        <v>17</v>
      </c>
      <c r="M15" s="18">
        <v>4</v>
      </c>
      <c r="N15" s="18">
        <v>5</v>
      </c>
      <c r="O15" s="18">
        <v>2</v>
      </c>
      <c r="P15" s="18">
        <v>8</v>
      </c>
      <c r="Q15" s="18">
        <v>3</v>
      </c>
      <c r="R15" s="18">
        <v>3</v>
      </c>
      <c r="S15" s="18">
        <v>3</v>
      </c>
      <c r="T15" s="18">
        <v>3</v>
      </c>
      <c r="U15" s="18">
        <v>4</v>
      </c>
      <c r="V15" s="18">
        <v>3</v>
      </c>
      <c r="W15" s="18">
        <v>2</v>
      </c>
      <c r="X15" s="18">
        <v>2</v>
      </c>
      <c r="Y15" s="18">
        <v>1</v>
      </c>
      <c r="Z15" s="18">
        <v>1</v>
      </c>
      <c r="AA15" s="18">
        <v>1</v>
      </c>
      <c r="AB15" s="18">
        <v>2</v>
      </c>
      <c r="AC15" s="18">
        <v>2</v>
      </c>
      <c r="AD15" s="18">
        <v>1</v>
      </c>
      <c r="AE15" s="18">
        <v>2</v>
      </c>
      <c r="AF15" s="18">
        <v>1</v>
      </c>
      <c r="AG15" s="18">
        <v>2</v>
      </c>
      <c r="AH15" s="18">
        <v>2</v>
      </c>
      <c r="AI15" s="18">
        <v>1</v>
      </c>
      <c r="AJ15" s="18">
        <v>2</v>
      </c>
      <c r="AK15" s="19">
        <f t="shared" si="2"/>
        <v>77</v>
      </c>
      <c r="AL15" s="25">
        <v>61</v>
      </c>
      <c r="AM15" s="25">
        <f t="shared" si="3"/>
        <v>1231498.5</v>
      </c>
      <c r="AN15" s="21">
        <v>11</v>
      </c>
      <c r="AO15" s="22">
        <f t="shared" si="1"/>
        <v>5</v>
      </c>
    </row>
    <row r="16" spans="1:41" ht="17.100000000000001" customHeight="1">
      <c r="A16" s="9">
        <v>12</v>
      </c>
      <c r="B16" s="10" t="s">
        <v>102</v>
      </c>
      <c r="C16" s="11" t="s">
        <v>103</v>
      </c>
      <c r="D16" s="10" t="s">
        <v>1</v>
      </c>
      <c r="E16" s="12">
        <v>18480</v>
      </c>
      <c r="F16" s="12">
        <v>3442</v>
      </c>
      <c r="G16" s="13">
        <v>0.20000000000000004</v>
      </c>
      <c r="H16" s="14">
        <v>0.85099567099567097</v>
      </c>
      <c r="I16" s="12">
        <v>2753.6</v>
      </c>
      <c r="J16" s="16">
        <f t="shared" si="0"/>
        <v>96376</v>
      </c>
      <c r="K16" s="17">
        <v>35</v>
      </c>
      <c r="L16" s="18">
        <v>20</v>
      </c>
      <c r="M16" s="18">
        <v>6</v>
      </c>
      <c r="N16" s="18">
        <v>3</v>
      </c>
      <c r="O16" s="18">
        <v>3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>
        <v>1</v>
      </c>
      <c r="AD16" s="18"/>
      <c r="AE16" s="18"/>
      <c r="AF16" s="18">
        <v>1</v>
      </c>
      <c r="AG16" s="18"/>
      <c r="AH16" s="18"/>
      <c r="AI16" s="18">
        <v>1</v>
      </c>
      <c r="AJ16" s="18"/>
      <c r="AK16" s="23">
        <f t="shared" si="2"/>
        <v>35</v>
      </c>
      <c r="AL16" s="25">
        <v>34</v>
      </c>
      <c r="AM16" s="25">
        <f t="shared" si="3"/>
        <v>93622.399999999994</v>
      </c>
      <c r="AN16" s="21">
        <v>1</v>
      </c>
      <c r="AO16" s="24">
        <f t="shared" si="1"/>
        <v>0</v>
      </c>
    </row>
    <row r="17" spans="1:41" ht="38.1" customHeight="1">
      <c r="A17" s="9">
        <v>13</v>
      </c>
      <c r="B17" s="10" t="s">
        <v>7</v>
      </c>
      <c r="C17" s="11" t="s">
        <v>104</v>
      </c>
      <c r="D17" s="10" t="s">
        <v>105</v>
      </c>
      <c r="E17" s="12">
        <v>113728</v>
      </c>
      <c r="F17" s="12">
        <v>73463</v>
      </c>
      <c r="G17" s="13">
        <v>0.25</v>
      </c>
      <c r="H17" s="14">
        <v>0.51553487267867193</v>
      </c>
      <c r="I17" s="12">
        <v>55097.25</v>
      </c>
      <c r="J17" s="16">
        <f t="shared" si="0"/>
        <v>606069.75</v>
      </c>
      <c r="K17" s="17">
        <v>11</v>
      </c>
      <c r="L17" s="18">
        <v>3</v>
      </c>
      <c r="M17" s="18"/>
      <c r="N17" s="18">
        <v>2</v>
      </c>
      <c r="O17" s="18">
        <v>1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>
        <v>2</v>
      </c>
      <c r="AD17" s="18"/>
      <c r="AE17" s="18">
        <v>1</v>
      </c>
      <c r="AF17" s="18">
        <v>1</v>
      </c>
      <c r="AG17" s="18">
        <v>1</v>
      </c>
      <c r="AH17" s="18"/>
      <c r="AI17" s="18"/>
      <c r="AJ17" s="18"/>
      <c r="AK17" s="19">
        <f t="shared" si="2"/>
        <v>11</v>
      </c>
      <c r="AL17" s="25">
        <v>11</v>
      </c>
      <c r="AM17" s="25">
        <f t="shared" si="3"/>
        <v>606069.75</v>
      </c>
      <c r="AN17" s="19"/>
      <c r="AO17" s="22">
        <f t="shared" si="1"/>
        <v>0</v>
      </c>
    </row>
    <row r="18" spans="1:41" ht="23.1" customHeight="1">
      <c r="A18" s="9">
        <v>14</v>
      </c>
      <c r="B18" s="10" t="s">
        <v>106</v>
      </c>
      <c r="C18" s="11" t="s">
        <v>107</v>
      </c>
      <c r="D18" s="10" t="s">
        <v>1</v>
      </c>
      <c r="E18" s="12">
        <v>120836</v>
      </c>
      <c r="F18" s="12">
        <v>75410</v>
      </c>
      <c r="G18" s="13">
        <v>0.25</v>
      </c>
      <c r="H18" s="14">
        <v>0.53194826045218313</v>
      </c>
      <c r="I18" s="12">
        <v>56557.5</v>
      </c>
      <c r="J18" s="16">
        <f t="shared" si="0"/>
        <v>395902.5</v>
      </c>
      <c r="K18" s="17">
        <v>7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>
        <v>1</v>
      </c>
      <c r="X18" s="18">
        <v>1</v>
      </c>
      <c r="Y18" s="18">
        <v>1</v>
      </c>
      <c r="Z18" s="18">
        <v>1</v>
      </c>
      <c r="AA18" s="18"/>
      <c r="AB18" s="18"/>
      <c r="AC18" s="18"/>
      <c r="AD18" s="18">
        <v>1</v>
      </c>
      <c r="AE18" s="18"/>
      <c r="AF18" s="18"/>
      <c r="AG18" s="18"/>
      <c r="AH18" s="18">
        <v>1</v>
      </c>
      <c r="AI18" s="18">
        <v>1</v>
      </c>
      <c r="AJ18" s="18"/>
      <c r="AK18" s="19">
        <f t="shared" si="2"/>
        <v>7</v>
      </c>
      <c r="AL18" s="20">
        <v>0</v>
      </c>
      <c r="AM18" s="20">
        <f t="shared" si="3"/>
        <v>0</v>
      </c>
      <c r="AN18" s="19"/>
      <c r="AO18" s="22">
        <f t="shared" si="1"/>
        <v>7</v>
      </c>
    </row>
    <row r="19" spans="1:41" ht="31.5" customHeight="1">
      <c r="A19" s="9">
        <v>15</v>
      </c>
      <c r="B19" s="10" t="s">
        <v>108</v>
      </c>
      <c r="C19" s="11" t="s">
        <v>109</v>
      </c>
      <c r="D19" s="10" t="s">
        <v>1</v>
      </c>
      <c r="E19" s="12">
        <v>120836</v>
      </c>
      <c r="F19" s="12">
        <v>116818</v>
      </c>
      <c r="G19" s="13">
        <v>0.25</v>
      </c>
      <c r="H19" s="14">
        <v>0.27493875997219375</v>
      </c>
      <c r="I19" s="12">
        <v>87613.5</v>
      </c>
      <c r="J19" s="16">
        <f t="shared" si="0"/>
        <v>1401816</v>
      </c>
      <c r="K19" s="17">
        <v>16</v>
      </c>
      <c r="L19" s="18">
        <v>3</v>
      </c>
      <c r="M19" s="18">
        <v>1</v>
      </c>
      <c r="N19" s="18"/>
      <c r="O19" s="18"/>
      <c r="P19" s="18">
        <v>1</v>
      </c>
      <c r="Q19" s="18">
        <v>1</v>
      </c>
      <c r="R19" s="18">
        <v>1</v>
      </c>
      <c r="S19" s="18">
        <v>2</v>
      </c>
      <c r="T19" s="18">
        <v>1</v>
      </c>
      <c r="U19" s="18">
        <v>2</v>
      </c>
      <c r="V19" s="18">
        <v>1</v>
      </c>
      <c r="W19" s="18">
        <v>1</v>
      </c>
      <c r="X19" s="18"/>
      <c r="Y19" s="18"/>
      <c r="Z19" s="18"/>
      <c r="AA19" s="18">
        <v>1</v>
      </c>
      <c r="AB19" s="18">
        <v>1</v>
      </c>
      <c r="AC19" s="18"/>
      <c r="AD19" s="18"/>
      <c r="AE19" s="18"/>
      <c r="AF19" s="18"/>
      <c r="AG19" s="18"/>
      <c r="AH19" s="18"/>
      <c r="AI19" s="18"/>
      <c r="AJ19" s="18"/>
      <c r="AK19" s="19">
        <f t="shared" si="2"/>
        <v>16</v>
      </c>
      <c r="AL19" s="25">
        <v>3</v>
      </c>
      <c r="AM19" s="25">
        <f t="shared" si="3"/>
        <v>262840.5</v>
      </c>
      <c r="AN19" s="21">
        <v>4</v>
      </c>
      <c r="AO19" s="22">
        <f>AK19-AL19-AN19</f>
        <v>9</v>
      </c>
    </row>
    <row r="20" spans="1:41" ht="23.1" customHeight="1">
      <c r="A20" s="9">
        <v>16</v>
      </c>
      <c r="B20" s="10" t="s">
        <v>110</v>
      </c>
      <c r="C20" s="11" t="s">
        <v>111</v>
      </c>
      <c r="D20" s="10" t="s">
        <v>1</v>
      </c>
      <c r="E20" s="12">
        <v>113728</v>
      </c>
      <c r="F20" s="12">
        <v>66522</v>
      </c>
      <c r="G20" s="13">
        <v>0.25</v>
      </c>
      <c r="H20" s="14">
        <v>0.56130856077658975</v>
      </c>
      <c r="I20" s="12">
        <v>49891.5</v>
      </c>
      <c r="J20" s="16">
        <f t="shared" si="0"/>
        <v>249457.5</v>
      </c>
      <c r="K20" s="17">
        <v>5</v>
      </c>
      <c r="L20" s="18">
        <v>1</v>
      </c>
      <c r="M20" s="18">
        <v>1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>
        <v>1</v>
      </c>
      <c r="AD20" s="18">
        <v>1</v>
      </c>
      <c r="AE20" s="18"/>
      <c r="AF20" s="18"/>
      <c r="AG20" s="18"/>
      <c r="AH20" s="18"/>
      <c r="AI20" s="18"/>
      <c r="AJ20" s="18">
        <v>1</v>
      </c>
      <c r="AK20" s="19">
        <f t="shared" si="2"/>
        <v>5</v>
      </c>
      <c r="AL20" s="25">
        <v>5</v>
      </c>
      <c r="AM20" s="25">
        <f t="shared" si="3"/>
        <v>249457.5</v>
      </c>
      <c r="AN20" s="19"/>
      <c r="AO20" s="22">
        <f t="shared" ref="AO20:AO27" si="4">AK20-AL20-AN20</f>
        <v>0</v>
      </c>
    </row>
    <row r="21" spans="1:41" ht="27.6" customHeight="1">
      <c r="A21" s="9">
        <v>17</v>
      </c>
      <c r="B21" s="10" t="s">
        <v>8</v>
      </c>
      <c r="C21" s="11" t="s">
        <v>112</v>
      </c>
      <c r="D21" s="10" t="s">
        <v>1</v>
      </c>
      <c r="E21" s="26">
        <v>106620</v>
      </c>
      <c r="F21" s="26">
        <v>87259</v>
      </c>
      <c r="G21" s="27">
        <v>0.25</v>
      </c>
      <c r="H21" s="28">
        <v>0.38619161508159816</v>
      </c>
      <c r="I21" s="26">
        <v>65444.25</v>
      </c>
      <c r="J21" s="16">
        <f t="shared" si="0"/>
        <v>392665.5</v>
      </c>
      <c r="K21" s="17">
        <v>6</v>
      </c>
      <c r="L21" s="18">
        <v>6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9">
        <f t="shared" si="2"/>
        <v>6</v>
      </c>
      <c r="AL21" s="19">
        <v>0</v>
      </c>
      <c r="AM21" s="19">
        <f t="shared" si="3"/>
        <v>0</v>
      </c>
      <c r="AN21" s="19"/>
      <c r="AO21" s="22">
        <f t="shared" si="4"/>
        <v>6</v>
      </c>
    </row>
    <row r="22" spans="1:41" ht="30.95" customHeight="1">
      <c r="A22" s="9">
        <v>18</v>
      </c>
      <c r="B22" s="10" t="s">
        <v>113</v>
      </c>
      <c r="C22" s="11" t="s">
        <v>114</v>
      </c>
      <c r="D22" s="10" t="s">
        <v>1</v>
      </c>
      <c r="E22" s="12">
        <v>85296</v>
      </c>
      <c r="F22" s="12">
        <v>39849</v>
      </c>
      <c r="G22" s="13">
        <v>0.19999999999999998</v>
      </c>
      <c r="H22" s="14">
        <v>0.62625211029825545</v>
      </c>
      <c r="I22" s="12">
        <v>31879.200000000001</v>
      </c>
      <c r="J22" s="16">
        <f t="shared" si="0"/>
        <v>63758.400000000001</v>
      </c>
      <c r="K22" s="17">
        <v>2</v>
      </c>
      <c r="L22" s="18">
        <v>1</v>
      </c>
      <c r="M22" s="18"/>
      <c r="N22" s="18">
        <v>1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9">
        <f t="shared" si="2"/>
        <v>2</v>
      </c>
      <c r="AL22" s="25">
        <v>2</v>
      </c>
      <c r="AM22" s="25">
        <f t="shared" si="3"/>
        <v>63758.400000000001</v>
      </c>
      <c r="AN22" s="19"/>
      <c r="AO22" s="22">
        <f t="shared" si="4"/>
        <v>0</v>
      </c>
    </row>
    <row r="23" spans="1:41" ht="41.45" customHeight="1">
      <c r="A23" s="9">
        <v>19</v>
      </c>
      <c r="B23" s="10" t="s">
        <v>115</v>
      </c>
      <c r="C23" s="11" t="s">
        <v>116</v>
      </c>
      <c r="D23" s="10" t="s">
        <v>1</v>
      </c>
      <c r="E23" s="12">
        <v>116571</v>
      </c>
      <c r="F23" s="12">
        <v>45164</v>
      </c>
      <c r="G23" s="13">
        <v>0.20000000000000007</v>
      </c>
      <c r="H23" s="14">
        <v>0.69004984086951304</v>
      </c>
      <c r="I23" s="12">
        <v>36131.199999999997</v>
      </c>
      <c r="J23" s="16">
        <f t="shared" si="0"/>
        <v>108393.59999999999</v>
      </c>
      <c r="K23" s="17">
        <v>3</v>
      </c>
      <c r="L23" s="18">
        <v>1</v>
      </c>
      <c r="M23" s="18">
        <v>1</v>
      </c>
      <c r="N23" s="18">
        <v>1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9">
        <f t="shared" si="2"/>
        <v>3</v>
      </c>
      <c r="AL23" s="25">
        <v>3</v>
      </c>
      <c r="AM23" s="25">
        <f t="shared" si="3"/>
        <v>108393.59999999999</v>
      </c>
      <c r="AN23" s="19"/>
      <c r="AO23" s="22">
        <f t="shared" si="4"/>
        <v>0</v>
      </c>
    </row>
    <row r="24" spans="1:41" ht="24.6" customHeight="1">
      <c r="A24" s="9">
        <v>20</v>
      </c>
      <c r="B24" s="10" t="s">
        <v>117</v>
      </c>
      <c r="C24" s="11" t="s">
        <v>118</v>
      </c>
      <c r="D24" s="10" t="s">
        <v>1</v>
      </c>
      <c r="E24" s="12">
        <v>5627</v>
      </c>
      <c r="F24" s="12">
        <v>670</v>
      </c>
      <c r="G24" s="13">
        <v>0.2</v>
      </c>
      <c r="H24" s="14">
        <v>0.90474497956282207</v>
      </c>
      <c r="I24" s="12">
        <v>536</v>
      </c>
      <c r="J24" s="16">
        <f t="shared" si="0"/>
        <v>5360</v>
      </c>
      <c r="K24" s="17">
        <v>10</v>
      </c>
      <c r="L24" s="18">
        <v>10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9">
        <f t="shared" si="2"/>
        <v>10</v>
      </c>
      <c r="AL24" s="25">
        <v>10</v>
      </c>
      <c r="AM24" s="25">
        <f t="shared" si="3"/>
        <v>5360</v>
      </c>
      <c r="AN24" s="19"/>
      <c r="AO24" s="22">
        <f t="shared" si="4"/>
        <v>0</v>
      </c>
    </row>
    <row r="25" spans="1:41" ht="20.45" customHeight="1">
      <c r="A25" s="9">
        <v>21</v>
      </c>
      <c r="B25" s="10" t="s">
        <v>119</v>
      </c>
      <c r="C25" s="11" t="s">
        <v>120</v>
      </c>
      <c r="D25" s="10" t="s">
        <v>1</v>
      </c>
      <c r="E25" s="12">
        <v>5831</v>
      </c>
      <c r="F25" s="12">
        <v>1204</v>
      </c>
      <c r="G25" s="13">
        <v>0.19999999999999996</v>
      </c>
      <c r="H25" s="14">
        <v>0.83481392557022804</v>
      </c>
      <c r="I25" s="12">
        <v>963.2</v>
      </c>
      <c r="J25" s="16">
        <f t="shared" si="0"/>
        <v>32748.800000000003</v>
      </c>
      <c r="K25" s="17">
        <v>34</v>
      </c>
      <c r="L25" s="18">
        <v>10</v>
      </c>
      <c r="M25" s="18">
        <v>1</v>
      </c>
      <c r="N25" s="18">
        <v>1</v>
      </c>
      <c r="O25" s="18">
        <v>1</v>
      </c>
      <c r="P25" s="18">
        <v>1</v>
      </c>
      <c r="Q25" s="18">
        <v>1</v>
      </c>
      <c r="R25" s="18">
        <v>1</v>
      </c>
      <c r="S25" s="18">
        <v>1</v>
      </c>
      <c r="T25" s="18">
        <v>1</v>
      </c>
      <c r="U25" s="18">
        <v>1</v>
      </c>
      <c r="V25" s="18">
        <v>1</v>
      </c>
      <c r="W25" s="18">
        <v>1</v>
      </c>
      <c r="X25" s="18">
        <v>1</v>
      </c>
      <c r="Y25" s="18">
        <v>1</v>
      </c>
      <c r="Z25" s="18">
        <v>1</v>
      </c>
      <c r="AA25" s="18">
        <v>1</v>
      </c>
      <c r="AB25" s="18">
        <v>1</v>
      </c>
      <c r="AC25" s="18">
        <v>1</v>
      </c>
      <c r="AD25" s="18">
        <v>1</v>
      </c>
      <c r="AE25" s="18">
        <v>1</v>
      </c>
      <c r="AF25" s="18">
        <v>1</v>
      </c>
      <c r="AG25" s="18">
        <v>1</v>
      </c>
      <c r="AH25" s="18">
        <v>1</v>
      </c>
      <c r="AI25" s="18">
        <v>1</v>
      </c>
      <c r="AJ25" s="18">
        <v>1</v>
      </c>
      <c r="AK25" s="19">
        <f t="shared" si="2"/>
        <v>34</v>
      </c>
      <c r="AL25" s="25">
        <v>15</v>
      </c>
      <c r="AM25" s="25">
        <f t="shared" si="3"/>
        <v>14448</v>
      </c>
      <c r="AN25" s="19"/>
      <c r="AO25" s="22">
        <f t="shared" si="4"/>
        <v>19</v>
      </c>
    </row>
    <row r="26" spans="1:41" ht="18.95" customHeight="1">
      <c r="A26" s="9">
        <v>22</v>
      </c>
      <c r="B26" s="10" t="s">
        <v>121</v>
      </c>
      <c r="C26" s="11" t="s">
        <v>122</v>
      </c>
      <c r="D26" s="10" t="s">
        <v>1</v>
      </c>
      <c r="E26" s="12">
        <v>11373</v>
      </c>
      <c r="F26" s="12">
        <v>4629</v>
      </c>
      <c r="G26" s="13">
        <v>0.20000000000000004</v>
      </c>
      <c r="H26" s="14">
        <v>0.67438670535478762</v>
      </c>
      <c r="I26" s="12">
        <v>3703.2</v>
      </c>
      <c r="J26" s="16">
        <f t="shared" si="0"/>
        <v>11109.599999999999</v>
      </c>
      <c r="K26" s="17">
        <v>3</v>
      </c>
      <c r="L26" s="18">
        <v>3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9">
        <f t="shared" si="2"/>
        <v>3</v>
      </c>
      <c r="AL26" s="19">
        <v>0</v>
      </c>
      <c r="AM26" s="19">
        <f t="shared" si="3"/>
        <v>0</v>
      </c>
      <c r="AN26" s="19"/>
      <c r="AO26" s="22">
        <f t="shared" si="4"/>
        <v>3</v>
      </c>
    </row>
    <row r="27" spans="1:41" ht="19.5" customHeight="1">
      <c r="A27" s="9">
        <v>23</v>
      </c>
      <c r="B27" s="10" t="s">
        <v>123</v>
      </c>
      <c r="C27" s="29" t="s">
        <v>124</v>
      </c>
      <c r="D27" s="10" t="s">
        <v>1</v>
      </c>
      <c r="E27" s="12">
        <v>98091</v>
      </c>
      <c r="F27" s="12">
        <v>26759</v>
      </c>
      <c r="G27" s="13">
        <v>0.25</v>
      </c>
      <c r="H27" s="14">
        <v>0.7954017188121234</v>
      </c>
      <c r="I27" s="12">
        <v>20069.25</v>
      </c>
      <c r="J27" s="16">
        <f t="shared" si="0"/>
        <v>240831</v>
      </c>
      <c r="K27" s="17">
        <v>12</v>
      </c>
      <c r="L27" s="30">
        <v>6</v>
      </c>
      <c r="M27" s="30">
        <v>3</v>
      </c>
      <c r="N27" s="30">
        <v>1</v>
      </c>
      <c r="O27" s="30">
        <v>0</v>
      </c>
      <c r="P27" s="30">
        <v>1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1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G27" s="30">
        <v>0</v>
      </c>
      <c r="AH27" s="30">
        <v>0</v>
      </c>
      <c r="AI27" s="30">
        <v>0</v>
      </c>
      <c r="AJ27" s="30">
        <v>0</v>
      </c>
      <c r="AK27" s="19">
        <f t="shared" si="2"/>
        <v>12</v>
      </c>
      <c r="AL27" s="25">
        <v>6</v>
      </c>
      <c r="AM27" s="25">
        <f t="shared" si="3"/>
        <v>120415.5</v>
      </c>
      <c r="AN27" s="19">
        <v>0</v>
      </c>
      <c r="AO27" s="22">
        <f t="shared" si="4"/>
        <v>6</v>
      </c>
    </row>
    <row r="28" spans="1:41" ht="33" customHeight="1">
      <c r="K28" s="4"/>
      <c r="AL28" s="31">
        <f>SUM(AL5:AL27)</f>
        <v>274</v>
      </c>
      <c r="AM28" s="32">
        <f>SUM(AM5:AM27)</f>
        <v>4452797.6999999993</v>
      </c>
      <c r="AN28" s="33">
        <f>SUM(AN5:AN27)</f>
        <v>59</v>
      </c>
    </row>
    <row r="29" spans="1:41" ht="38.450000000000003" customHeight="1">
      <c r="C29" s="34"/>
      <c r="D29" s="10" t="s">
        <v>128</v>
      </c>
    </row>
    <row r="30" spans="1:41" ht="33" customHeight="1">
      <c r="C30" s="36"/>
      <c r="D30" s="10" t="s">
        <v>129</v>
      </c>
      <c r="AL30" s="31"/>
    </row>
    <row r="31" spans="1:41">
      <c r="C31" s="37"/>
      <c r="D31" s="10" t="s">
        <v>130</v>
      </c>
    </row>
    <row r="32" spans="1:41">
      <c r="C32" s="38"/>
      <c r="D32" s="10" t="s">
        <v>131</v>
      </c>
    </row>
  </sheetData>
  <autoFilter ref="A4:AO32"/>
  <mergeCells count="6">
    <mergeCell ref="AO1:AO4"/>
    <mergeCell ref="A1:K2"/>
    <mergeCell ref="AK1:AK4"/>
    <mergeCell ref="AL1:AL4"/>
    <mergeCell ref="AM1:AM4"/>
    <mergeCell ref="AN1:AN4"/>
  </mergeCells>
  <conditionalFormatting sqref="E5:G27">
    <cfRule type="expression" dxfId="4" priority="3">
      <formula>ISERROR($K5)</formula>
    </cfRule>
  </conditionalFormatting>
  <conditionalFormatting sqref="I5:I27">
    <cfRule type="expression" dxfId="3" priority="2">
      <formula>ISERROR($K5)</formula>
    </cfRule>
  </conditionalFormatting>
  <conditionalFormatting sqref="J5:J27">
    <cfRule type="expression" dxfId="2" priority="1">
      <formula>ISERROR(J5)</formula>
    </cfRule>
  </conditionalFormatting>
  <conditionalFormatting sqref="L27:AJ27">
    <cfRule type="expression" dxfId="1" priority="4">
      <formula>ISERROR($O27)</formula>
    </cfRule>
  </conditionalFormatting>
  <dataValidations count="3">
    <dataValidation operator="lessThan" allowBlank="1" showErrorMessage="1" errorTitle="Error" error="El valor es menor que el minimo permitido" sqref="I5:I27"/>
    <dataValidation type="decimal" allowBlank="1" showInputMessage="1" showErrorMessage="1" errorTitle="Descuento no valido" error="Solo la mitad de los items pueden tener un descuento máximo del 25%._x000a__x000a_La otra mitad puede tener un descuento máximo del 20%." sqref="G5:G27">
      <formula1>-1</formula1>
      <formula2>$I$11</formula2>
    </dataValidation>
    <dataValidation type="custom" allowBlank="1" showInputMessage="1" showErrorMessage="1" errorTitle="Descuento no valido" error="Por favor verifique en la columna &quot;Descuento sobre precio minimo&quot;:_x000a_- La mitad de los items pueden tener un descuento máximo del 25%_x000a_- La otra mitad puede tener un descuento máximo del 20%" promptTitle="Reglas de Descuento" prompt="Ingrese un descuento entre el 0 % y 100%. Tenga en cuenta en la columna &quot;Descuento sobre precio minimo&quot;:_x000a_- La mitad de los items pueden tener un descuento máximo del 25%_x000a_- La otra mitad puede tener un descuento máximo del 20%" sqref="H5:H27">
      <formula1>G5&lt;$I$11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Z11"/>
  <sheetViews>
    <sheetView topLeftCell="W1" zoomScaleNormal="100" workbookViewId="0">
      <selection activeCell="AD21" sqref="AD21"/>
    </sheetView>
  </sheetViews>
  <sheetFormatPr baseColWidth="10" defaultRowHeight="15"/>
  <cols>
    <col min="2" max="2" width="17.42578125" customWidth="1"/>
    <col min="3" max="3" width="11.28515625" bestFit="1" customWidth="1"/>
    <col min="4" max="4" width="10.7109375" bestFit="1" customWidth="1"/>
    <col min="5" max="5" width="13.7109375" bestFit="1" customWidth="1"/>
    <col min="6" max="6" width="14.7109375" bestFit="1" customWidth="1"/>
    <col min="7" max="7" width="12.42578125" bestFit="1" customWidth="1"/>
    <col min="8" max="8" width="14.140625" customWidth="1"/>
    <col min="9" max="9" width="12.42578125" bestFit="1" customWidth="1"/>
    <col min="10" max="10" width="13" bestFit="1" customWidth="1"/>
    <col min="11" max="11" width="14" customWidth="1"/>
    <col min="12" max="12" width="14.28515625" bestFit="1" customWidth="1"/>
    <col min="13" max="13" width="10.7109375" bestFit="1" customWidth="1"/>
    <col min="14" max="14" width="14.85546875" customWidth="1"/>
    <col min="15" max="15" width="13.42578125" bestFit="1" customWidth="1"/>
    <col min="16" max="16" width="17.42578125" bestFit="1" customWidth="1"/>
    <col min="17" max="17" width="13.7109375" bestFit="1" customWidth="1"/>
    <col min="18" max="18" width="17.42578125" bestFit="1" customWidth="1"/>
    <col min="19" max="19" width="16.7109375" bestFit="1" customWidth="1"/>
    <col min="20" max="20" width="10.5703125" bestFit="1" customWidth="1"/>
    <col min="21" max="21" width="15.85546875" bestFit="1" customWidth="1"/>
    <col min="22" max="22" width="16.5703125" bestFit="1" customWidth="1"/>
    <col min="23" max="23" width="10.5703125" bestFit="1" customWidth="1"/>
    <col min="24" max="24" width="12.85546875" bestFit="1" customWidth="1"/>
    <col min="25" max="25" width="12.140625" bestFit="1" customWidth="1"/>
    <col min="26" max="26" width="10.5703125" bestFit="1" customWidth="1"/>
    <col min="27" max="27" width="13.7109375" bestFit="1" customWidth="1"/>
    <col min="28" max="28" width="12.140625" bestFit="1" customWidth="1"/>
    <col min="29" max="29" width="10.5703125" bestFit="1" customWidth="1"/>
    <col min="30" max="30" width="16.5703125" bestFit="1" customWidth="1"/>
    <col min="31" max="31" width="12.140625" bestFit="1" customWidth="1"/>
    <col min="32" max="32" width="10.5703125" bestFit="1" customWidth="1"/>
    <col min="33" max="33" width="14.140625" bestFit="1" customWidth="1"/>
    <col min="34" max="34" width="12.140625" bestFit="1" customWidth="1"/>
    <col min="35" max="35" width="10.5703125" bestFit="1" customWidth="1"/>
    <col min="36" max="36" width="13.42578125" bestFit="1" customWidth="1"/>
    <col min="37" max="37" width="26.7109375" bestFit="1" customWidth="1"/>
    <col min="38" max="38" width="10.5703125" bestFit="1" customWidth="1"/>
    <col min="39" max="39" width="13.7109375" bestFit="1" customWidth="1"/>
    <col min="40" max="40" width="22.42578125" bestFit="1" customWidth="1"/>
    <col min="41" max="41" width="10.5703125" bestFit="1" customWidth="1"/>
    <col min="42" max="42" width="12.5703125" bestFit="1" customWidth="1"/>
    <col min="43" max="43" width="13.5703125" bestFit="1" customWidth="1"/>
    <col min="44" max="44" width="10.5703125" bestFit="1" customWidth="1"/>
    <col min="45" max="45" width="12.5703125" bestFit="1" customWidth="1"/>
    <col min="46" max="46" width="12.85546875" bestFit="1" customWidth="1"/>
    <col min="47" max="47" width="10.5703125" bestFit="1" customWidth="1"/>
    <col min="48" max="48" width="12.5703125" bestFit="1" customWidth="1"/>
    <col min="52" max="52" width="10.5703125" customWidth="1"/>
    <col min="54" max="54" width="13.28515625" bestFit="1" customWidth="1"/>
    <col min="55" max="55" width="16.7109375" customWidth="1"/>
    <col min="57" max="57" width="25.5703125" bestFit="1" customWidth="1"/>
    <col min="60" max="60" width="19.140625" bestFit="1" customWidth="1"/>
    <col min="61" max="61" width="16.42578125" bestFit="1" customWidth="1"/>
    <col min="63" max="63" width="23.85546875" bestFit="1" customWidth="1"/>
    <col min="64" max="64" width="16.5703125" bestFit="1" customWidth="1"/>
    <col min="66" max="66" width="20.85546875" bestFit="1" customWidth="1"/>
    <col min="67" max="67" width="12.7109375" customWidth="1"/>
    <col min="73" max="73" width="17.85546875" customWidth="1"/>
    <col min="75" max="75" width="12.42578125" customWidth="1"/>
    <col min="76" max="76" width="19.7109375" customWidth="1"/>
  </cols>
  <sheetData>
    <row r="1" spans="1:78" s="43" customFormat="1" ht="34.5" customHeight="1">
      <c r="A1" s="120" t="s">
        <v>189</v>
      </c>
      <c r="B1" s="120"/>
      <c r="C1" s="121" t="s">
        <v>190</v>
      </c>
      <c r="D1" s="41" t="s">
        <v>191</v>
      </c>
      <c r="E1" s="122" t="s">
        <v>192</v>
      </c>
      <c r="F1" s="119" t="s">
        <v>193</v>
      </c>
      <c r="G1" s="41" t="s">
        <v>194</v>
      </c>
      <c r="H1" s="122" t="s">
        <v>192</v>
      </c>
      <c r="I1" s="123" t="s">
        <v>195</v>
      </c>
      <c r="J1" s="41" t="s">
        <v>196</v>
      </c>
      <c r="K1" s="122" t="s">
        <v>192</v>
      </c>
      <c r="L1" s="123" t="s">
        <v>197</v>
      </c>
      <c r="M1" s="41" t="s">
        <v>198</v>
      </c>
      <c r="N1" s="122" t="s">
        <v>192</v>
      </c>
      <c r="O1" s="123" t="s">
        <v>199</v>
      </c>
      <c r="P1" s="41" t="s">
        <v>200</v>
      </c>
      <c r="Q1" s="122" t="s">
        <v>192</v>
      </c>
      <c r="R1" s="119" t="s">
        <v>201</v>
      </c>
      <c r="S1" s="41" t="s">
        <v>202</v>
      </c>
      <c r="T1" s="122" t="s">
        <v>192</v>
      </c>
      <c r="U1" s="119" t="s">
        <v>203</v>
      </c>
      <c r="V1" s="41" t="s">
        <v>204</v>
      </c>
      <c r="W1" s="122" t="s">
        <v>192</v>
      </c>
      <c r="X1" s="123" t="s">
        <v>205</v>
      </c>
      <c r="Y1" s="41" t="s">
        <v>206</v>
      </c>
      <c r="Z1" s="122" t="s">
        <v>192</v>
      </c>
      <c r="AA1" s="119" t="s">
        <v>207</v>
      </c>
      <c r="AB1" s="41" t="s">
        <v>208</v>
      </c>
      <c r="AC1" s="122" t="s">
        <v>192</v>
      </c>
      <c r="AD1" s="119" t="s">
        <v>209</v>
      </c>
      <c r="AE1" s="41" t="s">
        <v>210</v>
      </c>
      <c r="AF1" s="124" t="s">
        <v>192</v>
      </c>
      <c r="AG1" s="119" t="s">
        <v>211</v>
      </c>
      <c r="AH1" s="41" t="s">
        <v>212</v>
      </c>
      <c r="AI1" s="124" t="s">
        <v>192</v>
      </c>
      <c r="AJ1" s="123" t="s">
        <v>213</v>
      </c>
      <c r="AK1" s="42" t="s">
        <v>214</v>
      </c>
      <c r="AL1" s="122" t="s">
        <v>192</v>
      </c>
      <c r="AM1" s="123" t="s">
        <v>215</v>
      </c>
      <c r="AN1" s="42" t="s">
        <v>216</v>
      </c>
      <c r="AO1" s="122" t="s">
        <v>192</v>
      </c>
      <c r="AP1" s="126" t="s">
        <v>217</v>
      </c>
      <c r="AQ1" s="41" t="s">
        <v>218</v>
      </c>
      <c r="AR1" s="122" t="s">
        <v>192</v>
      </c>
      <c r="AS1" s="123" t="s">
        <v>219</v>
      </c>
      <c r="AT1" s="41" t="s">
        <v>220</v>
      </c>
      <c r="AU1" s="122" t="s">
        <v>192</v>
      </c>
      <c r="AV1" s="123" t="s">
        <v>221</v>
      </c>
      <c r="AW1" s="41" t="s">
        <v>222</v>
      </c>
      <c r="AX1" s="122" t="s">
        <v>192</v>
      </c>
      <c r="AY1" s="119" t="s">
        <v>223</v>
      </c>
      <c r="AZ1" s="41" t="s">
        <v>224</v>
      </c>
      <c r="BA1" s="127" t="s">
        <v>192</v>
      </c>
      <c r="BB1" s="127" t="s">
        <v>225</v>
      </c>
      <c r="BC1" s="41" t="s">
        <v>226</v>
      </c>
      <c r="BD1" s="122" t="s">
        <v>192</v>
      </c>
      <c r="BE1" s="123" t="s">
        <v>227</v>
      </c>
      <c r="BF1" s="41" t="s">
        <v>228</v>
      </c>
      <c r="BG1" s="122" t="s">
        <v>192</v>
      </c>
      <c r="BH1" s="119" t="s">
        <v>229</v>
      </c>
      <c r="BI1" s="41" t="s">
        <v>230</v>
      </c>
      <c r="BJ1" s="122" t="s">
        <v>192</v>
      </c>
      <c r="BK1" s="126" t="s">
        <v>231</v>
      </c>
      <c r="BL1" s="41" t="s">
        <v>232</v>
      </c>
      <c r="BM1" s="122" t="s">
        <v>192</v>
      </c>
      <c r="BN1" s="123" t="s">
        <v>233</v>
      </c>
      <c r="BO1" s="41" t="s">
        <v>234</v>
      </c>
      <c r="BP1" s="122" t="s">
        <v>192</v>
      </c>
      <c r="BQ1" s="123" t="s">
        <v>235</v>
      </c>
      <c r="BR1" s="41" t="s">
        <v>236</v>
      </c>
      <c r="BS1" s="122" t="s">
        <v>192</v>
      </c>
      <c r="BT1" s="123" t="s">
        <v>237</v>
      </c>
      <c r="BU1" s="41" t="s">
        <v>238</v>
      </c>
      <c r="BV1" s="122" t="s">
        <v>192</v>
      </c>
      <c r="BW1" s="123" t="s">
        <v>239</v>
      </c>
      <c r="BX1" s="41" t="s">
        <v>240</v>
      </c>
      <c r="BY1" s="122" t="s">
        <v>192</v>
      </c>
      <c r="BZ1" s="119" t="s">
        <v>241</v>
      </c>
    </row>
    <row r="2" spans="1:78" s="43" customFormat="1" ht="33.6" customHeight="1">
      <c r="A2" s="120"/>
      <c r="B2" s="120"/>
      <c r="C2" s="121"/>
      <c r="D2" s="41" t="s">
        <v>57</v>
      </c>
      <c r="E2" s="122"/>
      <c r="F2" s="119"/>
      <c r="G2" s="41" t="s">
        <v>58</v>
      </c>
      <c r="H2" s="122"/>
      <c r="I2" s="123"/>
      <c r="J2" s="41" t="s">
        <v>59</v>
      </c>
      <c r="K2" s="122"/>
      <c r="L2" s="123"/>
      <c r="M2" s="41" t="s">
        <v>60</v>
      </c>
      <c r="N2" s="122"/>
      <c r="O2" s="123"/>
      <c r="P2" s="41" t="s">
        <v>61</v>
      </c>
      <c r="Q2" s="122"/>
      <c r="R2" s="119"/>
      <c r="S2" s="41" t="s">
        <v>62</v>
      </c>
      <c r="T2" s="122"/>
      <c r="U2" s="119"/>
      <c r="V2" s="41" t="s">
        <v>63</v>
      </c>
      <c r="W2" s="122"/>
      <c r="X2" s="123"/>
      <c r="Y2" s="41" t="s">
        <v>64</v>
      </c>
      <c r="Z2" s="122"/>
      <c r="AA2" s="119"/>
      <c r="AB2" s="41" t="s">
        <v>65</v>
      </c>
      <c r="AC2" s="122"/>
      <c r="AD2" s="119"/>
      <c r="AE2" s="41" t="s">
        <v>66</v>
      </c>
      <c r="AF2" s="124"/>
      <c r="AG2" s="119"/>
      <c r="AH2" s="41" t="s">
        <v>67</v>
      </c>
      <c r="AI2" s="124"/>
      <c r="AJ2" s="123"/>
      <c r="AK2" s="41" t="s">
        <v>68</v>
      </c>
      <c r="AL2" s="122"/>
      <c r="AM2" s="123"/>
      <c r="AN2" s="41" t="s">
        <v>68</v>
      </c>
      <c r="AO2" s="122"/>
      <c r="AP2" s="126"/>
      <c r="AQ2" s="41" t="s">
        <v>69</v>
      </c>
      <c r="AR2" s="122"/>
      <c r="AS2" s="123"/>
      <c r="AT2" s="41" t="s">
        <v>70</v>
      </c>
      <c r="AU2" s="122"/>
      <c r="AV2" s="123"/>
      <c r="AW2" s="41" t="s">
        <v>71</v>
      </c>
      <c r="AX2" s="122"/>
      <c r="AY2" s="119"/>
      <c r="AZ2" s="41" t="s">
        <v>72</v>
      </c>
      <c r="BA2" s="127"/>
      <c r="BB2" s="127"/>
      <c r="BC2" s="41" t="s">
        <v>73</v>
      </c>
      <c r="BD2" s="122"/>
      <c r="BE2" s="123"/>
      <c r="BF2" s="41" t="s">
        <v>74</v>
      </c>
      <c r="BG2" s="122"/>
      <c r="BH2" s="119"/>
      <c r="BI2" s="41" t="s">
        <v>75</v>
      </c>
      <c r="BJ2" s="122"/>
      <c r="BK2" s="126"/>
      <c r="BL2" s="41" t="s">
        <v>76</v>
      </c>
      <c r="BM2" s="122"/>
      <c r="BN2" s="123"/>
      <c r="BO2" s="41" t="s">
        <v>77</v>
      </c>
      <c r="BP2" s="122"/>
      <c r="BQ2" s="123"/>
      <c r="BR2" s="41" t="s">
        <v>78</v>
      </c>
      <c r="BS2" s="122"/>
      <c r="BT2" s="123"/>
      <c r="BU2" s="41" t="s">
        <v>79</v>
      </c>
      <c r="BV2" s="122"/>
      <c r="BW2" s="123"/>
      <c r="BX2" s="41" t="s">
        <v>80</v>
      </c>
      <c r="BY2" s="122"/>
      <c r="BZ2" s="119"/>
    </row>
    <row r="3" spans="1:78" ht="23.1" customHeight="1">
      <c r="A3" s="125" t="s">
        <v>242</v>
      </c>
      <c r="B3" s="125"/>
      <c r="C3" s="44">
        <v>130</v>
      </c>
      <c r="D3" s="45">
        <v>32</v>
      </c>
      <c r="E3" s="46">
        <v>32</v>
      </c>
      <c r="F3" s="47">
        <f>D3-E3</f>
        <v>0</v>
      </c>
      <c r="G3" s="45">
        <v>11</v>
      </c>
      <c r="H3" s="46">
        <v>11</v>
      </c>
      <c r="I3" s="47">
        <f>G3-H3</f>
        <v>0</v>
      </c>
      <c r="J3" s="45">
        <v>2</v>
      </c>
      <c r="K3" s="46">
        <v>2</v>
      </c>
      <c r="L3" s="47">
        <f>K3-J3</f>
        <v>0</v>
      </c>
      <c r="M3" s="45">
        <v>2</v>
      </c>
      <c r="N3" s="46">
        <v>2</v>
      </c>
      <c r="O3" s="46">
        <f>M3-2</f>
        <v>0</v>
      </c>
      <c r="P3" s="45">
        <v>10</v>
      </c>
      <c r="Q3" s="46">
        <v>10</v>
      </c>
      <c r="R3" s="46">
        <v>0</v>
      </c>
      <c r="S3" s="46">
        <v>8</v>
      </c>
      <c r="T3" s="46">
        <v>8</v>
      </c>
      <c r="U3" s="46">
        <v>0</v>
      </c>
      <c r="V3" s="46">
        <v>6</v>
      </c>
      <c r="W3" s="46">
        <v>6</v>
      </c>
      <c r="X3" s="46">
        <v>0</v>
      </c>
      <c r="Y3" s="46">
        <v>4</v>
      </c>
      <c r="Z3" s="46">
        <v>4</v>
      </c>
      <c r="AA3" s="46">
        <f>Y3-Z3</f>
        <v>0</v>
      </c>
      <c r="AB3" s="46">
        <v>6</v>
      </c>
      <c r="AC3" s="46">
        <v>6</v>
      </c>
      <c r="AD3" s="46">
        <f>AB3-AC3</f>
        <v>0</v>
      </c>
      <c r="AE3" s="46">
        <v>8</v>
      </c>
      <c r="AF3" s="46">
        <v>8</v>
      </c>
      <c r="AG3" s="46">
        <f>AF3-AE3</f>
        <v>0</v>
      </c>
      <c r="AH3" s="46">
        <v>8</v>
      </c>
      <c r="AI3" s="46">
        <v>8</v>
      </c>
      <c r="AJ3" s="46">
        <f>AH3-AI3</f>
        <v>0</v>
      </c>
      <c r="AK3" s="46">
        <v>2</v>
      </c>
      <c r="AL3" s="46">
        <v>2</v>
      </c>
      <c r="AM3" s="46">
        <f>AK3-AL3</f>
        <v>0</v>
      </c>
      <c r="AN3" s="46">
        <v>1</v>
      </c>
      <c r="AO3" s="46">
        <v>2</v>
      </c>
      <c r="AP3" s="48">
        <f>AN3-AO3</f>
        <v>-1</v>
      </c>
      <c r="AQ3" s="46">
        <v>2</v>
      </c>
      <c r="AR3" s="46">
        <v>2</v>
      </c>
      <c r="AS3" s="46">
        <f>AR3-AQ3</f>
        <v>0</v>
      </c>
      <c r="AT3" s="46">
        <v>2</v>
      </c>
      <c r="AU3" s="46">
        <v>2</v>
      </c>
      <c r="AV3" s="46">
        <f>AT3-AU3</f>
        <v>0</v>
      </c>
      <c r="AW3" s="46">
        <v>4</v>
      </c>
      <c r="AX3" s="46">
        <v>4</v>
      </c>
      <c r="AY3" s="46">
        <f>AW3-AX3</f>
        <v>0</v>
      </c>
      <c r="AZ3" s="46">
        <v>1</v>
      </c>
      <c r="BA3" s="46">
        <v>1</v>
      </c>
      <c r="BB3" s="46">
        <f>BA3-AZ3</f>
        <v>0</v>
      </c>
      <c r="BC3" s="46">
        <v>4</v>
      </c>
      <c r="BD3" s="46">
        <v>4</v>
      </c>
      <c r="BE3" s="46">
        <v>0</v>
      </c>
      <c r="BF3" s="46">
        <v>3</v>
      </c>
      <c r="BG3" s="46">
        <v>2</v>
      </c>
      <c r="BH3" s="46">
        <v>1</v>
      </c>
      <c r="BI3" s="45">
        <v>2</v>
      </c>
      <c r="BJ3" s="45">
        <v>3</v>
      </c>
      <c r="BK3" s="48">
        <f>BI3-BJ3</f>
        <v>-1</v>
      </c>
      <c r="BL3" s="46">
        <v>2</v>
      </c>
      <c r="BM3" s="46">
        <v>2</v>
      </c>
      <c r="BN3" s="46">
        <v>0</v>
      </c>
      <c r="BO3" s="46">
        <v>2</v>
      </c>
      <c r="BP3" s="46">
        <v>2</v>
      </c>
      <c r="BQ3" s="46">
        <v>0</v>
      </c>
      <c r="BR3" s="46">
        <v>3</v>
      </c>
      <c r="BS3" s="46">
        <v>3</v>
      </c>
      <c r="BT3" s="46">
        <f>BR3-BS3</f>
        <v>0</v>
      </c>
      <c r="BU3" s="46">
        <v>2</v>
      </c>
      <c r="BV3" s="46">
        <v>2</v>
      </c>
      <c r="BW3" s="46">
        <v>0</v>
      </c>
      <c r="BX3" s="46">
        <v>3</v>
      </c>
      <c r="BY3" s="49">
        <v>2</v>
      </c>
      <c r="BZ3" s="49">
        <v>1</v>
      </c>
    </row>
    <row r="4" spans="1:78" ht="23.1" customHeight="1">
      <c r="A4" s="125" t="s">
        <v>243</v>
      </c>
      <c r="B4" s="125"/>
      <c r="C4" s="44">
        <v>40</v>
      </c>
      <c r="D4" s="45">
        <v>12</v>
      </c>
      <c r="E4" s="46">
        <v>10</v>
      </c>
      <c r="F4" s="50">
        <f>SUM(D4-E4)</f>
        <v>2</v>
      </c>
      <c r="G4" s="45">
        <v>3</v>
      </c>
      <c r="H4" s="46">
        <v>3</v>
      </c>
      <c r="I4" s="47">
        <f t="shared" ref="I4:I6" si="0">G4-H4</f>
        <v>0</v>
      </c>
      <c r="J4" s="45">
        <v>2</v>
      </c>
      <c r="K4" s="46">
        <v>2</v>
      </c>
      <c r="L4" s="47">
        <f t="shared" ref="L4:L6" si="1">K4-J4</f>
        <v>0</v>
      </c>
      <c r="M4" s="45"/>
      <c r="N4" s="46"/>
      <c r="O4" s="46"/>
      <c r="P4" s="45">
        <v>2</v>
      </c>
      <c r="Q4" s="46">
        <v>0</v>
      </c>
      <c r="R4" s="51">
        <f>P4-Q4</f>
        <v>2</v>
      </c>
      <c r="S4" s="46">
        <v>2</v>
      </c>
      <c r="T4" s="46">
        <v>0</v>
      </c>
      <c r="U4" s="46">
        <v>2</v>
      </c>
      <c r="V4" s="46">
        <v>2</v>
      </c>
      <c r="W4" s="46">
        <v>2</v>
      </c>
      <c r="X4" s="46">
        <v>0</v>
      </c>
      <c r="Y4" s="46">
        <v>1</v>
      </c>
      <c r="Z4" s="46">
        <v>0</v>
      </c>
      <c r="AA4" s="51">
        <f>Y4-Z4</f>
        <v>1</v>
      </c>
      <c r="AB4" s="46">
        <v>2</v>
      </c>
      <c r="AC4" s="46">
        <v>1</v>
      </c>
      <c r="AD4" s="51">
        <f>AB4-AC4</f>
        <v>1</v>
      </c>
      <c r="AE4" s="46">
        <v>1</v>
      </c>
      <c r="AF4" s="46">
        <v>1</v>
      </c>
      <c r="AG4" s="46">
        <f t="shared" ref="AG4" si="2">AF4-AE4</f>
        <v>0</v>
      </c>
      <c r="AH4" s="46">
        <v>2</v>
      </c>
      <c r="AI4" s="46">
        <v>2</v>
      </c>
      <c r="AJ4" s="46">
        <f>AH4-AI4</f>
        <v>0</v>
      </c>
      <c r="AK4" s="46"/>
      <c r="AL4" s="46"/>
      <c r="AM4" s="46"/>
      <c r="AN4" s="46"/>
      <c r="AO4" s="46"/>
      <c r="AP4" s="46"/>
      <c r="AQ4" s="46">
        <v>1</v>
      </c>
      <c r="AR4" s="46">
        <v>1</v>
      </c>
      <c r="AS4" s="46">
        <v>0</v>
      </c>
      <c r="AT4" s="46">
        <v>1</v>
      </c>
      <c r="AU4" s="46">
        <v>1</v>
      </c>
      <c r="AV4" s="46">
        <f>AT4-AU4</f>
        <v>0</v>
      </c>
      <c r="AW4" s="46">
        <v>2</v>
      </c>
      <c r="AX4" s="46">
        <v>1</v>
      </c>
      <c r="AY4" s="51">
        <v>1</v>
      </c>
      <c r="AZ4" s="46"/>
      <c r="BA4" s="46"/>
      <c r="BB4" s="46"/>
      <c r="BC4" s="46">
        <v>2</v>
      </c>
      <c r="BD4" s="46">
        <v>2</v>
      </c>
      <c r="BE4" s="46">
        <v>0</v>
      </c>
      <c r="BF4" s="46">
        <v>2</v>
      </c>
      <c r="BG4" s="46">
        <v>0</v>
      </c>
      <c r="BH4" s="46">
        <f>BF4-BG4</f>
        <v>2</v>
      </c>
      <c r="BI4" s="46">
        <v>1</v>
      </c>
      <c r="BJ4" s="46">
        <v>1</v>
      </c>
      <c r="BK4" s="46">
        <f>BI4-BJ4</f>
        <v>0</v>
      </c>
      <c r="BL4" s="46">
        <v>1</v>
      </c>
      <c r="BM4" s="46">
        <v>1</v>
      </c>
      <c r="BN4" s="46">
        <v>0</v>
      </c>
      <c r="BO4" s="46"/>
      <c r="BP4" s="46"/>
      <c r="BQ4" s="46"/>
      <c r="BR4" s="46">
        <v>1</v>
      </c>
      <c r="BS4" s="46">
        <v>1</v>
      </c>
      <c r="BT4" s="46">
        <f>BR4-BS4</f>
        <v>0</v>
      </c>
      <c r="BU4" s="46"/>
      <c r="BV4" s="46"/>
      <c r="BW4" s="46"/>
      <c r="BX4" s="46"/>
      <c r="BY4" s="49"/>
      <c r="BZ4" s="49"/>
    </row>
    <row r="5" spans="1:78" ht="29.1" customHeight="1">
      <c r="A5" s="125" t="s">
        <v>244</v>
      </c>
      <c r="B5" s="125"/>
      <c r="C5" s="44">
        <v>5</v>
      </c>
      <c r="D5" s="45">
        <v>3</v>
      </c>
      <c r="E5" s="46">
        <v>3</v>
      </c>
      <c r="F5" s="47">
        <f t="shared" ref="F5:F6" si="3">D5-E5</f>
        <v>0</v>
      </c>
      <c r="G5" s="45">
        <v>1</v>
      </c>
      <c r="H5" s="46">
        <v>1</v>
      </c>
      <c r="I5" s="47">
        <f t="shared" si="0"/>
        <v>0</v>
      </c>
      <c r="J5" s="45"/>
      <c r="K5" s="46"/>
      <c r="L5" s="47">
        <f t="shared" si="1"/>
        <v>0</v>
      </c>
      <c r="M5" s="45"/>
      <c r="N5" s="46"/>
      <c r="O5" s="46"/>
      <c r="P5" s="45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>
        <v>1</v>
      </c>
      <c r="AF5" s="46">
        <v>0</v>
      </c>
      <c r="AG5" s="51">
        <v>1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9"/>
      <c r="BZ5" s="49"/>
    </row>
    <row r="6" spans="1:78" ht="51.6" customHeight="1">
      <c r="A6" s="125" t="s">
        <v>245</v>
      </c>
      <c r="B6" s="125"/>
      <c r="C6" s="44">
        <v>5</v>
      </c>
      <c r="D6" s="45">
        <v>1</v>
      </c>
      <c r="E6" s="46">
        <v>1</v>
      </c>
      <c r="F6" s="47">
        <f t="shared" si="3"/>
        <v>0</v>
      </c>
      <c r="G6" s="45">
        <v>1</v>
      </c>
      <c r="H6" s="46">
        <v>1</v>
      </c>
      <c r="I6" s="47">
        <f t="shared" si="0"/>
        <v>0</v>
      </c>
      <c r="J6" s="45">
        <v>1</v>
      </c>
      <c r="K6" s="46">
        <v>1</v>
      </c>
      <c r="L6" s="47">
        <f t="shared" si="1"/>
        <v>0</v>
      </c>
      <c r="M6" s="45"/>
      <c r="N6" s="46"/>
      <c r="O6" s="46"/>
      <c r="P6" s="45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>
        <v>1</v>
      </c>
      <c r="BD6" s="46">
        <v>1</v>
      </c>
      <c r="BE6" s="46">
        <v>0</v>
      </c>
      <c r="BF6" s="46">
        <v>1</v>
      </c>
      <c r="BG6" s="46">
        <v>1</v>
      </c>
      <c r="BH6" s="46">
        <v>0</v>
      </c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9"/>
      <c r="BZ6" s="49"/>
    </row>
    <row r="7" spans="1:78" ht="38.450000000000003" customHeight="1">
      <c r="A7" s="125" t="s">
        <v>246</v>
      </c>
      <c r="B7" s="125"/>
      <c r="C7" s="44">
        <v>5</v>
      </c>
      <c r="D7" s="45">
        <v>5</v>
      </c>
      <c r="E7" s="46">
        <v>4</v>
      </c>
      <c r="F7" s="50">
        <f>D7-E7</f>
        <v>1</v>
      </c>
      <c r="G7" s="45"/>
      <c r="H7" s="46"/>
      <c r="I7" s="47"/>
      <c r="J7" s="45"/>
      <c r="K7" s="46"/>
      <c r="L7" s="47"/>
      <c r="M7" s="45"/>
      <c r="N7" s="46"/>
      <c r="O7" s="46"/>
      <c r="P7" s="45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9"/>
      <c r="BZ7" s="49"/>
    </row>
    <row r="8" spans="1:78" ht="38.450000000000003" customHeight="1">
      <c r="A8" s="130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2"/>
    </row>
    <row r="9" spans="1:78" s="35" customFormat="1" ht="39" customHeight="1">
      <c r="A9" s="133" t="s">
        <v>247</v>
      </c>
      <c r="B9" s="134"/>
      <c r="C9" s="52">
        <f t="shared" ref="C9:BN9" si="4">SUM(C3:C7)</f>
        <v>185</v>
      </c>
      <c r="D9" s="53">
        <f t="shared" si="4"/>
        <v>53</v>
      </c>
      <c r="E9" s="54">
        <f t="shared" si="4"/>
        <v>50</v>
      </c>
      <c r="F9" s="54">
        <f t="shared" si="4"/>
        <v>3</v>
      </c>
      <c r="G9" s="55">
        <f t="shared" si="4"/>
        <v>16</v>
      </c>
      <c r="H9" s="54">
        <f t="shared" si="4"/>
        <v>16</v>
      </c>
      <c r="I9" s="54">
        <f t="shared" si="4"/>
        <v>0</v>
      </c>
      <c r="J9" s="53">
        <f t="shared" si="4"/>
        <v>5</v>
      </c>
      <c r="K9" s="56">
        <f t="shared" si="4"/>
        <v>5</v>
      </c>
      <c r="L9" s="54">
        <f t="shared" si="4"/>
        <v>0</v>
      </c>
      <c r="M9" s="53">
        <f t="shared" si="4"/>
        <v>2</v>
      </c>
      <c r="N9" s="54">
        <f t="shared" si="4"/>
        <v>2</v>
      </c>
      <c r="O9" s="54">
        <f t="shared" si="4"/>
        <v>0</v>
      </c>
      <c r="P9" s="53">
        <f t="shared" si="4"/>
        <v>12</v>
      </c>
      <c r="Q9" s="54">
        <f t="shared" si="4"/>
        <v>10</v>
      </c>
      <c r="R9" s="54">
        <f t="shared" si="4"/>
        <v>2</v>
      </c>
      <c r="S9" s="53">
        <f t="shared" si="4"/>
        <v>10</v>
      </c>
      <c r="T9" s="54">
        <f t="shared" si="4"/>
        <v>8</v>
      </c>
      <c r="U9" s="54">
        <f t="shared" si="4"/>
        <v>2</v>
      </c>
      <c r="V9" s="57">
        <f t="shared" si="4"/>
        <v>8</v>
      </c>
      <c r="W9" s="54">
        <f t="shared" si="4"/>
        <v>8</v>
      </c>
      <c r="X9" s="54">
        <f t="shared" si="4"/>
        <v>0</v>
      </c>
      <c r="Y9" s="53">
        <f t="shared" si="4"/>
        <v>5</v>
      </c>
      <c r="Z9" s="54">
        <f t="shared" si="4"/>
        <v>4</v>
      </c>
      <c r="AA9" s="54">
        <f t="shared" si="4"/>
        <v>1</v>
      </c>
      <c r="AB9" s="53">
        <f t="shared" si="4"/>
        <v>8</v>
      </c>
      <c r="AC9" s="54">
        <f t="shared" si="4"/>
        <v>7</v>
      </c>
      <c r="AD9" s="54">
        <f t="shared" si="4"/>
        <v>1</v>
      </c>
      <c r="AE9" s="53">
        <f t="shared" si="4"/>
        <v>10</v>
      </c>
      <c r="AF9" s="54">
        <f t="shared" si="4"/>
        <v>9</v>
      </c>
      <c r="AG9" s="54">
        <f t="shared" si="4"/>
        <v>1</v>
      </c>
      <c r="AH9" s="53">
        <f t="shared" si="4"/>
        <v>10</v>
      </c>
      <c r="AI9" s="54">
        <f t="shared" si="4"/>
        <v>10</v>
      </c>
      <c r="AJ9" s="54">
        <f t="shared" si="4"/>
        <v>0</v>
      </c>
      <c r="AK9" s="53">
        <f t="shared" si="4"/>
        <v>2</v>
      </c>
      <c r="AL9" s="54">
        <f t="shared" si="4"/>
        <v>2</v>
      </c>
      <c r="AM9" s="54">
        <f t="shared" si="4"/>
        <v>0</v>
      </c>
      <c r="AN9" s="53">
        <f t="shared" si="4"/>
        <v>1</v>
      </c>
      <c r="AO9" s="54">
        <f t="shared" si="4"/>
        <v>2</v>
      </c>
      <c r="AP9" s="58">
        <f t="shared" si="4"/>
        <v>-1</v>
      </c>
      <c r="AQ9" s="53">
        <f t="shared" si="4"/>
        <v>3</v>
      </c>
      <c r="AR9" s="54">
        <f t="shared" si="4"/>
        <v>3</v>
      </c>
      <c r="AS9" s="54">
        <f t="shared" si="4"/>
        <v>0</v>
      </c>
      <c r="AT9" s="53">
        <f t="shared" si="4"/>
        <v>3</v>
      </c>
      <c r="AU9" s="54">
        <f t="shared" si="4"/>
        <v>3</v>
      </c>
      <c r="AV9" s="54">
        <f t="shared" si="4"/>
        <v>0</v>
      </c>
      <c r="AW9" s="53">
        <f t="shared" si="4"/>
        <v>6</v>
      </c>
      <c r="AX9" s="54">
        <f t="shared" si="4"/>
        <v>5</v>
      </c>
      <c r="AY9" s="54">
        <f t="shared" si="4"/>
        <v>1</v>
      </c>
      <c r="AZ9" s="57">
        <f t="shared" si="4"/>
        <v>1</v>
      </c>
      <c r="BA9" s="54">
        <f t="shared" si="4"/>
        <v>1</v>
      </c>
      <c r="BB9" s="54">
        <f t="shared" si="4"/>
        <v>0</v>
      </c>
      <c r="BC9" s="53">
        <f t="shared" si="4"/>
        <v>7</v>
      </c>
      <c r="BD9" s="54">
        <f t="shared" si="4"/>
        <v>7</v>
      </c>
      <c r="BE9" s="54">
        <f t="shared" si="4"/>
        <v>0</v>
      </c>
      <c r="BF9" s="53">
        <f t="shared" si="4"/>
        <v>6</v>
      </c>
      <c r="BG9" s="54">
        <f t="shared" si="4"/>
        <v>3</v>
      </c>
      <c r="BH9" s="54">
        <f t="shared" si="4"/>
        <v>3</v>
      </c>
      <c r="BI9" s="53">
        <f t="shared" si="4"/>
        <v>3</v>
      </c>
      <c r="BJ9" s="54">
        <f t="shared" si="4"/>
        <v>4</v>
      </c>
      <c r="BK9" s="58">
        <f t="shared" si="4"/>
        <v>-1</v>
      </c>
      <c r="BL9" s="53">
        <f t="shared" si="4"/>
        <v>3</v>
      </c>
      <c r="BM9" s="54">
        <f t="shared" si="4"/>
        <v>3</v>
      </c>
      <c r="BN9" s="54">
        <f t="shared" si="4"/>
        <v>0</v>
      </c>
      <c r="BO9" s="53">
        <f t="shared" ref="BO9:BZ9" si="5">SUM(BO3:BO7)</f>
        <v>2</v>
      </c>
      <c r="BP9" s="54">
        <f t="shared" si="5"/>
        <v>2</v>
      </c>
      <c r="BQ9" s="54">
        <f t="shared" si="5"/>
        <v>0</v>
      </c>
      <c r="BR9" s="53">
        <f t="shared" si="5"/>
        <v>4</v>
      </c>
      <c r="BS9" s="54">
        <f t="shared" si="5"/>
        <v>4</v>
      </c>
      <c r="BT9" s="54">
        <f t="shared" si="5"/>
        <v>0</v>
      </c>
      <c r="BU9" s="53">
        <f t="shared" si="5"/>
        <v>2</v>
      </c>
      <c r="BV9" s="54">
        <f t="shared" si="5"/>
        <v>2</v>
      </c>
      <c r="BW9" s="54">
        <f t="shared" si="5"/>
        <v>0</v>
      </c>
      <c r="BX9" s="53">
        <f t="shared" si="5"/>
        <v>3</v>
      </c>
      <c r="BY9" s="54">
        <f t="shared" si="5"/>
        <v>2</v>
      </c>
      <c r="BZ9" s="54">
        <f t="shared" si="5"/>
        <v>1</v>
      </c>
    </row>
    <row r="10" spans="1:78" s="35" customFormat="1" ht="39" customHeight="1">
      <c r="A10" s="135" t="s">
        <v>248</v>
      </c>
      <c r="B10" s="136"/>
      <c r="C10" s="137">
        <f>SUM(E10:BZ10)</f>
        <v>170</v>
      </c>
      <c r="D10" s="138"/>
      <c r="E10" s="59">
        <v>50</v>
      </c>
      <c r="F10" s="128"/>
      <c r="G10" s="129"/>
      <c r="H10" s="59">
        <v>16</v>
      </c>
      <c r="I10" s="128"/>
      <c r="J10" s="129"/>
      <c r="K10" s="60">
        <v>5</v>
      </c>
      <c r="L10" s="128"/>
      <c r="M10" s="129"/>
      <c r="N10" s="60">
        <v>2</v>
      </c>
      <c r="O10" s="128"/>
      <c r="P10" s="129"/>
      <c r="Q10" s="60">
        <v>10</v>
      </c>
      <c r="R10" s="128"/>
      <c r="S10" s="129"/>
      <c r="T10" s="60">
        <v>8</v>
      </c>
      <c r="U10" s="128"/>
      <c r="V10" s="129"/>
      <c r="W10" s="60">
        <v>8</v>
      </c>
      <c r="X10" s="128"/>
      <c r="Y10" s="129"/>
      <c r="Z10" s="60">
        <v>4</v>
      </c>
      <c r="AA10" s="128"/>
      <c r="AB10" s="129"/>
      <c r="AC10" s="60">
        <v>7</v>
      </c>
      <c r="AD10" s="128"/>
      <c r="AE10" s="129"/>
      <c r="AF10" s="60">
        <v>9</v>
      </c>
      <c r="AG10" s="128"/>
      <c r="AH10" s="129"/>
      <c r="AI10" s="60">
        <v>10</v>
      </c>
      <c r="AJ10" s="128"/>
      <c r="AK10" s="129"/>
      <c r="AL10" s="60">
        <v>2</v>
      </c>
      <c r="AM10" s="61"/>
      <c r="AN10" s="60">
        <v>1</v>
      </c>
      <c r="AO10" s="128"/>
      <c r="AP10" s="139"/>
      <c r="AQ10" s="129"/>
      <c r="AR10" s="60">
        <v>3</v>
      </c>
      <c r="AS10" s="128"/>
      <c r="AT10" s="129"/>
      <c r="AU10" s="60">
        <v>3</v>
      </c>
      <c r="AV10" s="128"/>
      <c r="AW10" s="129"/>
      <c r="AX10" s="60">
        <v>5</v>
      </c>
      <c r="AY10" s="128"/>
      <c r="AZ10" s="129"/>
      <c r="BA10" s="60">
        <v>1</v>
      </c>
      <c r="BB10" s="128"/>
      <c r="BC10" s="129"/>
      <c r="BD10" s="60">
        <v>7</v>
      </c>
      <c r="BE10" s="128"/>
      <c r="BF10" s="129"/>
      <c r="BG10" s="60">
        <v>3</v>
      </c>
      <c r="BH10" s="128"/>
      <c r="BI10" s="129"/>
      <c r="BJ10" s="60">
        <v>3</v>
      </c>
      <c r="BK10" s="128"/>
      <c r="BL10" s="129"/>
      <c r="BM10" s="60">
        <v>3</v>
      </c>
      <c r="BN10" s="128"/>
      <c r="BO10" s="129"/>
      <c r="BP10" s="60">
        <v>2</v>
      </c>
      <c r="BQ10" s="128"/>
      <c r="BR10" s="129"/>
      <c r="BS10" s="60">
        <v>4</v>
      </c>
      <c r="BT10" s="128"/>
      <c r="BU10" s="129"/>
      <c r="BV10" s="60">
        <v>2</v>
      </c>
      <c r="BW10" s="128"/>
      <c r="BX10" s="129"/>
      <c r="BY10" s="60">
        <v>2</v>
      </c>
      <c r="BZ10" s="61"/>
    </row>
    <row r="11" spans="1:78">
      <c r="A11" s="140" t="s">
        <v>249</v>
      </c>
      <c r="B11" s="141"/>
      <c r="C11" s="142">
        <f>SUM(E11:BZ11)</f>
        <v>15</v>
      </c>
      <c r="D11" s="143"/>
      <c r="E11" s="62"/>
      <c r="F11" s="63">
        <v>3</v>
      </c>
      <c r="G11" s="128"/>
      <c r="H11" s="139"/>
      <c r="I11" s="139"/>
      <c r="J11" s="139"/>
      <c r="K11" s="139"/>
      <c r="L11" s="139"/>
      <c r="M11" s="139"/>
      <c r="N11" s="139"/>
      <c r="O11" s="139"/>
      <c r="P11" s="139"/>
      <c r="Q11" s="129"/>
      <c r="R11" s="63">
        <v>2</v>
      </c>
      <c r="S11" s="128"/>
      <c r="T11" s="129"/>
      <c r="U11" s="63">
        <v>2</v>
      </c>
      <c r="V11" s="128"/>
      <c r="W11" s="139"/>
      <c r="X11" s="139"/>
      <c r="Y11" s="139"/>
      <c r="Z11" s="129"/>
      <c r="AA11" s="63">
        <v>1</v>
      </c>
      <c r="AB11" s="128"/>
      <c r="AC11" s="129"/>
      <c r="AD11" s="63">
        <v>1</v>
      </c>
      <c r="AE11" s="128"/>
      <c r="AF11" s="129"/>
      <c r="AG11" s="63">
        <v>1</v>
      </c>
      <c r="AH11" s="128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29"/>
      <c r="AY11" s="63">
        <v>1</v>
      </c>
      <c r="AZ11" s="128"/>
      <c r="BA11" s="139"/>
      <c r="BB11" s="139"/>
      <c r="BC11" s="139"/>
      <c r="BD11" s="139"/>
      <c r="BE11" s="139"/>
      <c r="BF11" s="139"/>
      <c r="BG11" s="129"/>
      <c r="BH11" s="63">
        <v>3</v>
      </c>
      <c r="BI11" s="128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29"/>
      <c r="BZ11" s="63">
        <v>1</v>
      </c>
    </row>
  </sheetData>
  <mergeCells count="94">
    <mergeCell ref="AZ11:BG11"/>
    <mergeCell ref="BI11:BY11"/>
    <mergeCell ref="BT10:BU10"/>
    <mergeCell ref="BW10:BX10"/>
    <mergeCell ref="A11:B11"/>
    <mergeCell ref="C11:D11"/>
    <mergeCell ref="G11:Q11"/>
    <mergeCell ref="S11:T11"/>
    <mergeCell ref="V11:Z11"/>
    <mergeCell ref="AB11:AC11"/>
    <mergeCell ref="AE11:AF11"/>
    <mergeCell ref="AH11:AX11"/>
    <mergeCell ref="BB10:BC10"/>
    <mergeCell ref="BE10:BF10"/>
    <mergeCell ref="BH10:BI10"/>
    <mergeCell ref="BK10:BL10"/>
    <mergeCell ref="BN10:BO10"/>
    <mergeCell ref="BQ10:BR10"/>
    <mergeCell ref="AG10:AH10"/>
    <mergeCell ref="AJ10:AK10"/>
    <mergeCell ref="AO10:AQ10"/>
    <mergeCell ref="AS10:AT10"/>
    <mergeCell ref="AV10:AW10"/>
    <mergeCell ref="AY10:AZ10"/>
    <mergeCell ref="AD10:AE10"/>
    <mergeCell ref="A5:B5"/>
    <mergeCell ref="A6:B6"/>
    <mergeCell ref="A7:B7"/>
    <mergeCell ref="A8:BZ8"/>
    <mergeCell ref="A9:B9"/>
    <mergeCell ref="A10:B10"/>
    <mergeCell ref="C10:D10"/>
    <mergeCell ref="F10:G10"/>
    <mergeCell ref="I10:J10"/>
    <mergeCell ref="L10:M10"/>
    <mergeCell ref="O10:P10"/>
    <mergeCell ref="R10:S10"/>
    <mergeCell ref="U10:V10"/>
    <mergeCell ref="X10:Y10"/>
    <mergeCell ref="AA10:AB10"/>
    <mergeCell ref="BV1:BV2"/>
    <mergeCell ref="BW1:BW2"/>
    <mergeCell ref="BY1:BY2"/>
    <mergeCell ref="BZ1:BZ2"/>
    <mergeCell ref="A3:B3"/>
    <mergeCell ref="BS1:BS2"/>
    <mergeCell ref="BT1:BT2"/>
    <mergeCell ref="BB1:BB2"/>
    <mergeCell ref="AL1:AL2"/>
    <mergeCell ref="AM1:AM2"/>
    <mergeCell ref="AO1:AO2"/>
    <mergeCell ref="AP1:AP2"/>
    <mergeCell ref="AR1:AR2"/>
    <mergeCell ref="AS1:AS2"/>
    <mergeCell ref="AC1:AC2"/>
    <mergeCell ref="AD1:AD2"/>
    <mergeCell ref="A4:B4"/>
    <mergeCell ref="BM1:BM2"/>
    <mergeCell ref="BN1:BN2"/>
    <mergeCell ref="BP1:BP2"/>
    <mergeCell ref="BQ1:BQ2"/>
    <mergeCell ref="BD1:BD2"/>
    <mergeCell ref="BE1:BE2"/>
    <mergeCell ref="BG1:BG2"/>
    <mergeCell ref="BH1:BH2"/>
    <mergeCell ref="BJ1:BJ2"/>
    <mergeCell ref="BK1:BK2"/>
    <mergeCell ref="AU1:AU2"/>
    <mergeCell ref="AV1:AV2"/>
    <mergeCell ref="AX1:AX2"/>
    <mergeCell ref="AY1:AY2"/>
    <mergeCell ref="BA1:BA2"/>
    <mergeCell ref="AF1:AF2"/>
    <mergeCell ref="AG1:AG2"/>
    <mergeCell ref="AI1:AI2"/>
    <mergeCell ref="AJ1:AJ2"/>
    <mergeCell ref="T1:T2"/>
    <mergeCell ref="U1:U2"/>
    <mergeCell ref="W1:W2"/>
    <mergeCell ref="X1:X2"/>
    <mergeCell ref="Z1:Z2"/>
    <mergeCell ref="AA1:AA2"/>
    <mergeCell ref="R1:R2"/>
    <mergeCell ref="A1:B2"/>
    <mergeCell ref="C1:C2"/>
    <mergeCell ref="E1:E2"/>
    <mergeCell ref="F1:F2"/>
    <mergeCell ref="H1:H2"/>
    <mergeCell ref="I1:I2"/>
    <mergeCell ref="K1:K2"/>
    <mergeCell ref="L1:L2"/>
    <mergeCell ref="N1:N2"/>
    <mergeCell ref="O1:O2"/>
    <mergeCell ref="Q1:Q2"/>
  </mergeCells>
  <conditionalFormatting sqref="C3:C7">
    <cfRule type="cellIs" dxfId="0" priority="1" operator="equal">
      <formula>0</formula>
    </cfRule>
  </conditionalFormatting>
  <dataValidations count="3">
    <dataValidation type="whole" operator="greaterThanOrEqual" allowBlank="1" showInputMessage="1" showErrorMessage="1" errorTitle="Solo números enteros" error="Solo números enteros" promptTitle="Solo números enteros" prompt="Solo números enteros" sqref="D3:BX7">
      <formula1>0</formula1>
    </dataValidation>
    <dataValidation type="list" allowBlank="1" showInputMessage="1" showErrorMessage="1" sqref="A3:A8 B3">
      <formula1>PersonalTC</formula1>
    </dataValidation>
    <dataValidation operator="greaterThanOrEqual" allowBlank="1" showInputMessage="1" showErrorMessage="1" sqref="C3:C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liquidacion de personal Danna</vt:lpstr>
      <vt:lpstr>ENTREGA EN MARZO </vt:lpstr>
      <vt:lpstr>ENTREGA MAQUINARIA </vt:lpstr>
      <vt:lpstr>PERSONAL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Jeanneth Perilla Tello</dc:creator>
  <cp:keywords/>
  <dc:description/>
  <cp:lastModifiedBy>Danna Salomé Martínez Ramírez</cp:lastModifiedBy>
  <cp:revision/>
  <dcterms:created xsi:type="dcterms:W3CDTF">2023-06-21T16:02:26Z</dcterms:created>
  <dcterms:modified xsi:type="dcterms:W3CDTF">2024-05-23T18:31:01Z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2023-10-30T19:54:39Z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3eb7b19a-6d6f-4599-a611-c686cd1c6471</vt:lpwstr>
  </property>
  <property fmtid="{D5CDD505-2E9C-101B-9397-08002B2CF9AE}" pid="8" name="MSIP_Label_5fac521f-e930-485b-97f4-efbe7db8e98f_ContentBits">
    <vt:lpwstr>0</vt:lpwstr>
  </property>
</Properties>
</file>